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\Desktop\ROZPOČET\2023\Lukáš\II635220024\"/>
    </mc:Choice>
  </mc:AlternateContent>
  <bookViews>
    <workbookView xWindow="0" yWindow="0" windowWidth="28770" windowHeight="13125" firstSheet="6" activeTab="10"/>
  </bookViews>
  <sheets>
    <sheet name="Rekapitulace stavby" sheetId="1" r:id="rId1"/>
    <sheet name="SO 01 - Oprava trati v ús..." sheetId="2" r:id="rId2"/>
    <sheet name="SO 01.1. - 1.TK Pržno - B..." sheetId="3" r:id="rId3"/>
    <sheet name="SO 01.2. - 1.TK Pržno - B..." sheetId="4" r:id="rId4"/>
    <sheet name="SO 01.3 - 1.TK Frýdlant n..." sheetId="5" r:id="rId5"/>
    <sheet name="SO 02 - Oprava trati v ús..." sheetId="6" r:id="rId6"/>
    <sheet name="PS 01 - Oprava trati úsek..." sheetId="7" r:id="rId7"/>
    <sheet name="PS 01.1. - Práce pro SSZT..." sheetId="8" r:id="rId8"/>
    <sheet name="PS 01.2 - Práce pro SSZT ..." sheetId="9" r:id="rId9"/>
    <sheet name="PS 01.3. - Práce pro SSZT..." sheetId="10" r:id="rId10"/>
    <sheet name="VRN - VRN" sheetId="11" r:id="rId11"/>
  </sheets>
  <definedNames>
    <definedName name="_xlnm._FilterDatabase" localSheetId="6" hidden="1">'PS 01 - Oprava trati úsek...'!$C$116:$K$118</definedName>
    <definedName name="_xlnm._FilterDatabase" localSheetId="7" hidden="1">'PS 01.1. - Práce pro SSZT...'!$C$120:$K$142</definedName>
    <definedName name="_xlnm._FilterDatabase" localSheetId="8" hidden="1">'PS 01.2 - Práce pro SSZT ...'!$C$120:$K$166</definedName>
    <definedName name="_xlnm._FilterDatabase" localSheetId="9" hidden="1">'PS 01.3. - Práce pro SSZT...'!$C$121:$K$134</definedName>
    <definedName name="_xlnm._FilterDatabase" localSheetId="1" hidden="1">'SO 01 - Oprava trati v ús...'!$C$116:$K$118</definedName>
    <definedName name="_xlnm._FilterDatabase" localSheetId="2" hidden="1">'SO 01.1. - 1.TK Pržno - B...'!$C$122:$K$156</definedName>
    <definedName name="_xlnm._FilterDatabase" localSheetId="3" hidden="1">'SO 01.2. - 1.TK Pržno - B...'!$C$122:$K$142</definedName>
    <definedName name="_xlnm._FilterDatabase" localSheetId="4" hidden="1">'SO 01.3 - 1.TK Frýdlant n...'!$C$122:$K$158</definedName>
    <definedName name="_xlnm._FilterDatabase" localSheetId="5" hidden="1">'SO 02 - Oprava trati v ús...'!$C$118:$K$155</definedName>
    <definedName name="_xlnm._FilterDatabase" localSheetId="10" hidden="1">'VRN - VRN'!$C$116:$K$132</definedName>
    <definedName name="_xlnm.Print_Titles" localSheetId="6">'PS 01 - Oprava trati úsek...'!$116:$116</definedName>
    <definedName name="_xlnm.Print_Titles" localSheetId="7">'PS 01.1. - Práce pro SSZT...'!$120:$120</definedName>
    <definedName name="_xlnm.Print_Titles" localSheetId="8">'PS 01.2 - Práce pro SSZT ...'!$120:$120</definedName>
    <definedName name="_xlnm.Print_Titles" localSheetId="9">'PS 01.3. - Práce pro SSZT...'!$121:$121</definedName>
    <definedName name="_xlnm.Print_Titles" localSheetId="0">'Rekapitulace stavby'!$92:$92</definedName>
    <definedName name="_xlnm.Print_Titles" localSheetId="1">'SO 01 - Oprava trati v ús...'!$116:$116</definedName>
    <definedName name="_xlnm.Print_Titles" localSheetId="2">'SO 01.1. - 1.TK Pržno - B...'!$122:$122</definedName>
    <definedName name="_xlnm.Print_Titles" localSheetId="3">'SO 01.2. - 1.TK Pržno - B...'!$122:$122</definedName>
    <definedName name="_xlnm.Print_Titles" localSheetId="4">'SO 01.3 - 1.TK Frýdlant n...'!$122:$122</definedName>
    <definedName name="_xlnm.Print_Titles" localSheetId="5">'SO 02 - Oprava trati v ús...'!$118:$118</definedName>
    <definedName name="_xlnm.Print_Titles" localSheetId="10">'VRN - VRN'!$116:$116</definedName>
    <definedName name="_xlnm.Print_Area" localSheetId="6">'PS 01 - Oprava trati úsek...'!$C$82:$J$98,'PS 01 - Oprava trati úsek...'!$C$104:$K$118</definedName>
    <definedName name="_xlnm.Print_Area" localSheetId="7">'PS 01.1. - Práce pro SSZT...'!$C$82:$J$100,'PS 01.1. - Práce pro SSZT...'!$C$106:$K$142</definedName>
    <definedName name="_xlnm.Print_Area" localSheetId="8">'PS 01.2 - Práce pro SSZT ...'!$C$82:$J$100,'PS 01.2 - Práce pro SSZT ...'!$C$106:$K$166</definedName>
    <definedName name="_xlnm.Print_Area" localSheetId="9">'PS 01.3. - Práce pro SSZT...'!$C$82:$J$101,'PS 01.3. - Práce pro SSZT...'!$C$107:$K$134</definedName>
    <definedName name="_xlnm.Print_Area" localSheetId="0">'Rekapitulace stavby'!$D$4:$AO$76,'Rekapitulace stavby'!$C$82:$AQ$107</definedName>
    <definedName name="_xlnm.Print_Area" localSheetId="1">'SO 01 - Oprava trati v ús...'!$C$82:$J$98,'SO 01 - Oprava trati v ús...'!$C$104:$K$118</definedName>
    <definedName name="_xlnm.Print_Area" localSheetId="2">'SO 01.1. - 1.TK Pržno - B...'!$C$82:$J$102,'SO 01.1. - 1.TK Pržno - B...'!$C$108:$K$156</definedName>
    <definedName name="_xlnm.Print_Area" localSheetId="3">'SO 01.2. - 1.TK Pržno - B...'!$C$82:$J$102,'SO 01.2. - 1.TK Pržno - B...'!$C$108:$K$142</definedName>
    <definedName name="_xlnm.Print_Area" localSheetId="4">'SO 01.3 - 1.TK Frýdlant n...'!$C$82:$J$102,'SO 01.3 - 1.TK Frýdlant n...'!$C$108:$K$158</definedName>
    <definedName name="_xlnm.Print_Area" localSheetId="5">'SO 02 - Oprava trati v ús...'!$C$82:$J$100,'SO 02 - Oprava trati v ús...'!$C$106:$K$155</definedName>
    <definedName name="_xlnm.Print_Area" localSheetId="10">'VRN - VRN'!$C$82:$J$98,'VRN - VRN'!$C$104:$K$132</definedName>
  </definedNames>
  <calcPr calcId="162913"/>
</workbook>
</file>

<file path=xl/calcChain.xml><?xml version="1.0" encoding="utf-8"?>
<calcChain xmlns="http://schemas.openxmlformats.org/spreadsheetml/2006/main">
  <c r="J37" i="11" l="1"/>
  <c r="J36" i="11"/>
  <c r="AY106" i="1"/>
  <c r="J35" i="11"/>
  <c r="AX106" i="1" s="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R121" i="11"/>
  <c r="P121" i="11"/>
  <c r="BI119" i="11"/>
  <c r="BH119" i="11"/>
  <c r="BG119" i="11"/>
  <c r="BF119" i="11"/>
  <c r="T119" i="11"/>
  <c r="T118" i="11" s="1"/>
  <c r="T117" i="11" s="1"/>
  <c r="R119" i="11"/>
  <c r="P119" i="11"/>
  <c r="F113" i="11"/>
  <c r="F111" i="11"/>
  <c r="E109" i="11"/>
  <c r="F91" i="11"/>
  <c r="F89" i="11"/>
  <c r="E87" i="11"/>
  <c r="J24" i="11"/>
  <c r="E24" i="11"/>
  <c r="J92" i="11" s="1"/>
  <c r="J23" i="11"/>
  <c r="J21" i="11"/>
  <c r="E21" i="11"/>
  <c r="J91" i="11" s="1"/>
  <c r="J20" i="11"/>
  <c r="J18" i="11"/>
  <c r="E18" i="11"/>
  <c r="F92" i="11"/>
  <c r="J17" i="11"/>
  <c r="J12" i="11"/>
  <c r="J111" i="11"/>
  <c r="E7" i="11"/>
  <c r="E107" i="11" s="1"/>
  <c r="J39" i="10"/>
  <c r="J38" i="10"/>
  <c r="AY105" i="1" s="1"/>
  <c r="J37" i="10"/>
  <c r="AX105" i="1"/>
  <c r="BI132" i="10"/>
  <c r="BH132" i="10"/>
  <c r="BG132" i="10"/>
  <c r="BF132" i="10"/>
  <c r="T132" i="10"/>
  <c r="R132" i="10"/>
  <c r="P132" i="10"/>
  <c r="BI129" i="10"/>
  <c r="BH129" i="10"/>
  <c r="BG129" i="10"/>
  <c r="BF129" i="10"/>
  <c r="T129" i="10"/>
  <c r="R129" i="10"/>
  <c r="P129" i="10"/>
  <c r="BI125" i="10"/>
  <c r="BH125" i="10"/>
  <c r="BG125" i="10"/>
  <c r="BF125" i="10"/>
  <c r="T125" i="10"/>
  <c r="R125" i="10"/>
  <c r="P125" i="10"/>
  <c r="F118" i="10"/>
  <c r="F116" i="10"/>
  <c r="E114" i="10"/>
  <c r="F93" i="10"/>
  <c r="F91" i="10"/>
  <c r="E89" i="10"/>
  <c r="J26" i="10"/>
  <c r="E26" i="10"/>
  <c r="J119" i="10" s="1"/>
  <c r="J25" i="10"/>
  <c r="J23" i="10"/>
  <c r="E23" i="10"/>
  <c r="J93" i="10" s="1"/>
  <c r="J22" i="10"/>
  <c r="J20" i="10"/>
  <c r="E20" i="10"/>
  <c r="F119" i="10"/>
  <c r="J19" i="10"/>
  <c r="J14" i="10"/>
  <c r="J116" i="10"/>
  <c r="E7" i="10"/>
  <c r="E110" i="10" s="1"/>
  <c r="J39" i="9"/>
  <c r="J38" i="9"/>
  <c r="AY104" i="1" s="1"/>
  <c r="J37" i="9"/>
  <c r="AX104" i="1"/>
  <c r="BI163" i="9"/>
  <c r="BH163" i="9"/>
  <c r="BG163" i="9"/>
  <c r="BF163" i="9"/>
  <c r="T163" i="9"/>
  <c r="R163" i="9"/>
  <c r="P163" i="9"/>
  <c r="BI159" i="9"/>
  <c r="BH159" i="9"/>
  <c r="BG159" i="9"/>
  <c r="BF159" i="9"/>
  <c r="T159" i="9"/>
  <c r="R159" i="9"/>
  <c r="P159" i="9"/>
  <c r="BI155" i="9"/>
  <c r="BH155" i="9"/>
  <c r="BG155" i="9"/>
  <c r="BF155" i="9"/>
  <c r="T155" i="9"/>
  <c r="R155" i="9"/>
  <c r="P155" i="9"/>
  <c r="BI151" i="9"/>
  <c r="BH151" i="9"/>
  <c r="BG151" i="9"/>
  <c r="BF151" i="9"/>
  <c r="T151" i="9"/>
  <c r="R151" i="9"/>
  <c r="P151" i="9"/>
  <c r="BI147" i="9"/>
  <c r="BH147" i="9"/>
  <c r="BG147" i="9"/>
  <c r="BF147" i="9"/>
  <c r="T147" i="9"/>
  <c r="R147" i="9"/>
  <c r="P147" i="9"/>
  <c r="BI143" i="9"/>
  <c r="BH143" i="9"/>
  <c r="BG143" i="9"/>
  <c r="BF143" i="9"/>
  <c r="T143" i="9"/>
  <c r="R143" i="9"/>
  <c r="P143" i="9"/>
  <c r="BI139" i="9"/>
  <c r="BH139" i="9"/>
  <c r="BG139" i="9"/>
  <c r="BF139" i="9"/>
  <c r="T139" i="9"/>
  <c r="R139" i="9"/>
  <c r="P139" i="9"/>
  <c r="BI135" i="9"/>
  <c r="BH135" i="9"/>
  <c r="BG135" i="9"/>
  <c r="BF135" i="9"/>
  <c r="T135" i="9"/>
  <c r="R135" i="9"/>
  <c r="P135" i="9"/>
  <c r="BI131" i="9"/>
  <c r="BH131" i="9"/>
  <c r="BG131" i="9"/>
  <c r="BF131" i="9"/>
  <c r="T131" i="9"/>
  <c r="R131" i="9"/>
  <c r="P131" i="9"/>
  <c r="BI127" i="9"/>
  <c r="BH127" i="9"/>
  <c r="BG127" i="9"/>
  <c r="BF127" i="9"/>
  <c r="T127" i="9"/>
  <c r="R127" i="9"/>
  <c r="P127" i="9"/>
  <c r="BI123" i="9"/>
  <c r="BH123" i="9"/>
  <c r="BG123" i="9"/>
  <c r="BF123" i="9"/>
  <c r="T123" i="9"/>
  <c r="R123" i="9"/>
  <c r="P123" i="9"/>
  <c r="F117" i="9"/>
  <c r="F115" i="9"/>
  <c r="E113" i="9"/>
  <c r="F93" i="9"/>
  <c r="F91" i="9"/>
  <c r="E89" i="9"/>
  <c r="J26" i="9"/>
  <c r="E26" i="9"/>
  <c r="J118" i="9"/>
  <c r="J25" i="9"/>
  <c r="J23" i="9"/>
  <c r="E23" i="9"/>
  <c r="J93" i="9" s="1"/>
  <c r="J22" i="9"/>
  <c r="J20" i="9"/>
  <c r="E20" i="9"/>
  <c r="F118" i="9" s="1"/>
  <c r="J19" i="9"/>
  <c r="J14" i="9"/>
  <c r="J115" i="9" s="1"/>
  <c r="E7" i="9"/>
  <c r="E109" i="9"/>
  <c r="J39" i="8"/>
  <c r="J38" i="8"/>
  <c r="AY103" i="1" s="1"/>
  <c r="J37" i="8"/>
  <c r="AX103" i="1"/>
  <c r="BI139" i="8"/>
  <c r="BH139" i="8"/>
  <c r="BG139" i="8"/>
  <c r="BF139" i="8"/>
  <c r="T139" i="8"/>
  <c r="R139" i="8"/>
  <c r="P139" i="8"/>
  <c r="BI135" i="8"/>
  <c r="BH135" i="8"/>
  <c r="BG135" i="8"/>
  <c r="BF135" i="8"/>
  <c r="T135" i="8"/>
  <c r="R135" i="8"/>
  <c r="P135" i="8"/>
  <c r="BI131" i="8"/>
  <c r="BH131" i="8"/>
  <c r="BG131" i="8"/>
  <c r="BF131" i="8"/>
  <c r="T131" i="8"/>
  <c r="R131" i="8"/>
  <c r="P131" i="8"/>
  <c r="BI127" i="8"/>
  <c r="BH127" i="8"/>
  <c r="BG127" i="8"/>
  <c r="BF127" i="8"/>
  <c r="T127" i="8"/>
  <c r="R127" i="8"/>
  <c r="P127" i="8"/>
  <c r="BI123" i="8"/>
  <c r="BH123" i="8"/>
  <c r="BG123" i="8"/>
  <c r="BF123" i="8"/>
  <c r="T123" i="8"/>
  <c r="R123" i="8"/>
  <c r="P123" i="8"/>
  <c r="F117" i="8"/>
  <c r="F115" i="8"/>
  <c r="E113" i="8"/>
  <c r="F93" i="8"/>
  <c r="F91" i="8"/>
  <c r="E89" i="8"/>
  <c r="J26" i="8"/>
  <c r="E26" i="8"/>
  <c r="J94" i="8" s="1"/>
  <c r="J25" i="8"/>
  <c r="J23" i="8"/>
  <c r="E23" i="8"/>
  <c r="J93" i="8"/>
  <c r="J22" i="8"/>
  <c r="J20" i="8"/>
  <c r="E20" i="8"/>
  <c r="F94" i="8"/>
  <c r="J19" i="8"/>
  <c r="J14" i="8"/>
  <c r="J115" i="8"/>
  <c r="E7" i="8"/>
  <c r="E109" i="8"/>
  <c r="J118" i="7"/>
  <c r="J97" i="7" s="1"/>
  <c r="T117" i="7"/>
  <c r="R117" i="7"/>
  <c r="P117" i="7"/>
  <c r="AU102" i="1" s="1"/>
  <c r="BK117" i="7"/>
  <c r="J117" i="7" s="1"/>
  <c r="J96" i="7" s="1"/>
  <c r="J37" i="7"/>
  <c r="J36" i="7"/>
  <c r="AY102" i="1" s="1"/>
  <c r="J35" i="7"/>
  <c r="AX102" i="1" s="1"/>
  <c r="F113" i="7"/>
  <c r="F111" i="7"/>
  <c r="E109" i="7"/>
  <c r="F91" i="7"/>
  <c r="F89" i="7"/>
  <c r="E87" i="7"/>
  <c r="J24" i="7"/>
  <c r="E24" i="7"/>
  <c r="J114" i="7" s="1"/>
  <c r="J23" i="7"/>
  <c r="J21" i="7"/>
  <c r="E21" i="7"/>
  <c r="J113" i="7"/>
  <c r="J20" i="7"/>
  <c r="J18" i="7"/>
  <c r="E18" i="7"/>
  <c r="F92" i="7"/>
  <c r="J17" i="7"/>
  <c r="J12" i="7"/>
  <c r="J111" i="7"/>
  <c r="E7" i="7"/>
  <c r="E85" i="7"/>
  <c r="J37" i="6"/>
  <c r="J36" i="6"/>
  <c r="AY100" i="1" s="1"/>
  <c r="J35" i="6"/>
  <c r="AX100" i="1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F34" i="6" s="1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T121" i="6" s="1"/>
  <c r="T120" i="6" s="1"/>
  <c r="R122" i="6"/>
  <c r="P122" i="6"/>
  <c r="F115" i="6"/>
  <c r="F113" i="6"/>
  <c r="E111" i="6"/>
  <c r="F91" i="6"/>
  <c r="F89" i="6"/>
  <c r="E87" i="6"/>
  <c r="J24" i="6"/>
  <c r="E24" i="6"/>
  <c r="J92" i="6"/>
  <c r="J23" i="6"/>
  <c r="J21" i="6"/>
  <c r="E21" i="6"/>
  <c r="J115" i="6"/>
  <c r="J20" i="6"/>
  <c r="J18" i="6"/>
  <c r="E18" i="6"/>
  <c r="F92" i="6" s="1"/>
  <c r="J17" i="6"/>
  <c r="J12" i="6"/>
  <c r="J89" i="6" s="1"/>
  <c r="E7" i="6"/>
  <c r="E85" i="6"/>
  <c r="J39" i="5"/>
  <c r="J38" i="5"/>
  <c r="AY99" i="1"/>
  <c r="J37" i="5"/>
  <c r="AX99" i="1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F119" i="5"/>
  <c r="F117" i="5"/>
  <c r="E115" i="5"/>
  <c r="F93" i="5"/>
  <c r="F91" i="5"/>
  <c r="E89" i="5"/>
  <c r="J26" i="5"/>
  <c r="E26" i="5"/>
  <c r="J120" i="5"/>
  <c r="J25" i="5"/>
  <c r="J23" i="5"/>
  <c r="E23" i="5"/>
  <c r="J93" i="5" s="1"/>
  <c r="J22" i="5"/>
  <c r="J20" i="5"/>
  <c r="E20" i="5"/>
  <c r="F120" i="5" s="1"/>
  <c r="J19" i="5"/>
  <c r="J14" i="5"/>
  <c r="J91" i="5" s="1"/>
  <c r="E7" i="5"/>
  <c r="E111" i="5"/>
  <c r="J39" i="4"/>
  <c r="J38" i="4"/>
  <c r="AY98" i="1" s="1"/>
  <c r="J37" i="4"/>
  <c r="AX98" i="1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R136" i="4" s="1"/>
  <c r="P137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F119" i="4"/>
  <c r="F117" i="4"/>
  <c r="E115" i="4"/>
  <c r="F93" i="4"/>
  <c r="F91" i="4"/>
  <c r="E89" i="4"/>
  <c r="J26" i="4"/>
  <c r="E26" i="4"/>
  <c r="J94" i="4" s="1"/>
  <c r="J25" i="4"/>
  <c r="J23" i="4"/>
  <c r="E23" i="4"/>
  <c r="J93" i="4"/>
  <c r="J22" i="4"/>
  <c r="J20" i="4"/>
  <c r="E20" i="4"/>
  <c r="F120" i="4"/>
  <c r="J19" i="4"/>
  <c r="J14" i="4"/>
  <c r="J117" i="4" s="1"/>
  <c r="E7" i="4"/>
  <c r="E85" i="4"/>
  <c r="J39" i="3"/>
  <c r="J38" i="3"/>
  <c r="AY97" i="1"/>
  <c r="J37" i="3"/>
  <c r="AX97" i="1" s="1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F119" i="3"/>
  <c r="F117" i="3"/>
  <c r="E115" i="3"/>
  <c r="F93" i="3"/>
  <c r="F91" i="3"/>
  <c r="E89" i="3"/>
  <c r="J26" i="3"/>
  <c r="E26" i="3"/>
  <c r="J94" i="3" s="1"/>
  <c r="J25" i="3"/>
  <c r="J23" i="3"/>
  <c r="E23" i="3"/>
  <c r="J119" i="3"/>
  <c r="J22" i="3"/>
  <c r="J20" i="3"/>
  <c r="E20" i="3"/>
  <c r="F94" i="3" s="1"/>
  <c r="J19" i="3"/>
  <c r="J14" i="3"/>
  <c r="J117" i="3"/>
  <c r="E7" i="3"/>
  <c r="E111" i="3" s="1"/>
  <c r="J118" i="2"/>
  <c r="T117" i="2"/>
  <c r="R117" i="2"/>
  <c r="P117" i="2"/>
  <c r="AU96" i="1" s="1"/>
  <c r="BK117" i="2"/>
  <c r="J117" i="2"/>
  <c r="J30" i="2" s="1"/>
  <c r="J37" i="2"/>
  <c r="J36" i="2"/>
  <c r="AY96" i="1"/>
  <c r="J35" i="2"/>
  <c r="AX96" i="1" s="1"/>
  <c r="J97" i="2"/>
  <c r="F113" i="2"/>
  <c r="F111" i="2"/>
  <c r="E109" i="2"/>
  <c r="F91" i="2"/>
  <c r="F89" i="2"/>
  <c r="E87" i="2"/>
  <c r="J24" i="2"/>
  <c r="E24" i="2"/>
  <c r="J114" i="2"/>
  <c r="J23" i="2"/>
  <c r="J21" i="2"/>
  <c r="E21" i="2"/>
  <c r="J113" i="2" s="1"/>
  <c r="J20" i="2"/>
  <c r="J18" i="2"/>
  <c r="E18" i="2"/>
  <c r="F114" i="2"/>
  <c r="J17" i="2"/>
  <c r="J12" i="2"/>
  <c r="J89" i="2"/>
  <c r="E7" i="2"/>
  <c r="E107" i="2" s="1"/>
  <c r="L90" i="1"/>
  <c r="AM90" i="1"/>
  <c r="AM89" i="1"/>
  <c r="L89" i="1"/>
  <c r="AM87" i="1"/>
  <c r="L87" i="1"/>
  <c r="L85" i="1"/>
  <c r="L84" i="1"/>
  <c r="J33" i="2"/>
  <c r="BK138" i="3"/>
  <c r="J142" i="3"/>
  <c r="BK128" i="6"/>
  <c r="BK122" i="6"/>
  <c r="BK130" i="6"/>
  <c r="F35" i="7"/>
  <c r="BK131" i="8"/>
  <c r="J135" i="8"/>
  <c r="BK159" i="9"/>
  <c r="J135" i="9"/>
  <c r="J155" i="9"/>
  <c r="J127" i="9"/>
  <c r="BK132" i="10"/>
  <c r="J121" i="11"/>
  <c r="J123" i="11"/>
  <c r="F34" i="2"/>
  <c r="F35" i="2"/>
  <c r="J126" i="3"/>
  <c r="BK136" i="3"/>
  <c r="J145" i="3"/>
  <c r="J140" i="3"/>
  <c r="BK126" i="3"/>
  <c r="BK128" i="4"/>
  <c r="J134" i="4"/>
  <c r="J138" i="5"/>
  <c r="BK153" i="5"/>
  <c r="J129" i="5"/>
  <c r="J156" i="5"/>
  <c r="BK144" i="5"/>
  <c r="F37" i="7"/>
  <c r="BK135" i="8"/>
  <c r="J131" i="8"/>
  <c r="BK147" i="9"/>
  <c r="J131" i="9"/>
  <c r="J151" i="9"/>
  <c r="BK135" i="9"/>
  <c r="J129" i="10"/>
  <c r="J132" i="10"/>
  <c r="BK129" i="11"/>
  <c r="BK128" i="11"/>
  <c r="BK121" i="11"/>
  <c r="BK119" i="11"/>
  <c r="BK131" i="11"/>
  <c r="BK123" i="11"/>
  <c r="BK128" i="3"/>
  <c r="J136" i="3"/>
  <c r="J138" i="3"/>
  <c r="BK137" i="4"/>
  <c r="J149" i="5"/>
  <c r="BK149" i="5"/>
  <c r="J140" i="5"/>
  <c r="BK123" i="6"/>
  <c r="BK136" i="6"/>
  <c r="BK144" i="6"/>
  <c r="F34" i="7"/>
  <c r="BK139" i="8"/>
  <c r="J123" i="8"/>
  <c r="BK151" i="9"/>
  <c r="BK131" i="9"/>
  <c r="F37" i="2"/>
  <c r="J34" i="2"/>
  <c r="BK145" i="3"/>
  <c r="BK140" i="3"/>
  <c r="BK134" i="3"/>
  <c r="J128" i="3"/>
  <c r="BK133" i="3"/>
  <c r="BK129" i="4"/>
  <c r="J126" i="5"/>
  <c r="J141" i="6"/>
  <c r="BK132" i="6"/>
  <c r="J130" i="6"/>
  <c r="BK147" i="6"/>
  <c r="J144" i="6"/>
  <c r="BK140" i="6"/>
  <c r="J124" i="6"/>
  <c r="J127" i="8"/>
  <c r="BK123" i="8"/>
  <c r="BK139" i="9"/>
  <c r="BK163" i="9"/>
  <c r="AS95" i="1"/>
  <c r="J129" i="3"/>
  <c r="J137" i="4"/>
  <c r="BK156" i="5"/>
  <c r="J146" i="5"/>
  <c r="J144" i="5"/>
  <c r="J138" i="6"/>
  <c r="BK141" i="6"/>
  <c r="J34" i="7"/>
  <c r="J143" i="9"/>
  <c r="J125" i="10"/>
  <c r="J128" i="11"/>
  <c r="BK125" i="11"/>
  <c r="J125" i="11"/>
  <c r="F36" i="2"/>
  <c r="J148" i="3"/>
  <c r="BK142" i="3"/>
  <c r="BK140" i="4"/>
  <c r="BK128" i="5"/>
  <c r="J145" i="5"/>
  <c r="J153" i="5"/>
  <c r="J150" i="6"/>
  <c r="J123" i="6"/>
  <c r="BK150" i="6"/>
  <c r="J136" i="6"/>
  <c r="J132" i="6"/>
  <c r="J123" i="9"/>
  <c r="J134" i="3"/>
  <c r="J151" i="3"/>
  <c r="J129" i="4"/>
  <c r="BK140" i="5"/>
  <c r="J128" i="5"/>
  <c r="F33" i="7"/>
  <c r="BK143" i="9"/>
  <c r="BK127" i="8"/>
  <c r="J147" i="9"/>
  <c r="BK148" i="3"/>
  <c r="BK133" i="4"/>
  <c r="BK134" i="4"/>
  <c r="BK146" i="5"/>
  <c r="BK145" i="5"/>
  <c r="J139" i="8"/>
  <c r="BK127" i="9"/>
  <c r="AS101" i="1"/>
  <c r="BK151" i="3"/>
  <c r="J126" i="4"/>
  <c r="J128" i="4"/>
  <c r="BK126" i="5"/>
  <c r="BK134" i="5"/>
  <c r="F36" i="7"/>
  <c r="BK155" i="9"/>
  <c r="F33" i="2"/>
  <c r="BK129" i="3"/>
  <c r="J133" i="4"/>
  <c r="BK138" i="5"/>
  <c r="J147" i="6"/>
  <c r="J122" i="6"/>
  <c r="J140" i="6"/>
  <c r="J128" i="6"/>
  <c r="BK126" i="6"/>
  <c r="J33" i="7"/>
  <c r="J133" i="3"/>
  <c r="J140" i="4"/>
  <c r="BK126" i="4"/>
  <c r="J134" i="5"/>
  <c r="BK129" i="5"/>
  <c r="BK138" i="6"/>
  <c r="BK124" i="6"/>
  <c r="J126" i="6"/>
  <c r="J159" i="9"/>
  <c r="J139" i="9"/>
  <c r="BK123" i="9"/>
  <c r="J163" i="9"/>
  <c r="BK125" i="10"/>
  <c r="BK129" i="10"/>
  <c r="J131" i="11"/>
  <c r="J126" i="11"/>
  <c r="J119" i="11"/>
  <c r="BK126" i="11"/>
  <c r="J129" i="11"/>
  <c r="R125" i="3" l="1"/>
  <c r="R124" i="3" s="1"/>
  <c r="P125" i="5"/>
  <c r="P124" i="5" s="1"/>
  <c r="P123" i="5" s="1"/>
  <c r="AU99" i="1" s="1"/>
  <c r="BK143" i="6"/>
  <c r="J143" i="6"/>
  <c r="J99" i="6"/>
  <c r="P136" i="4"/>
  <c r="R125" i="5"/>
  <c r="R124" i="5" s="1"/>
  <c r="BK122" i="8"/>
  <c r="J122" i="8" s="1"/>
  <c r="J99" i="8" s="1"/>
  <c r="P125" i="3"/>
  <c r="P124" i="3"/>
  <c r="R125" i="4"/>
  <c r="R124" i="4"/>
  <c r="R123" i="4"/>
  <c r="BK125" i="5"/>
  <c r="BK124" i="5" s="1"/>
  <c r="BK123" i="5" s="1"/>
  <c r="J123" i="5" s="1"/>
  <c r="J32" i="5" s="1"/>
  <c r="R143" i="6"/>
  <c r="P144" i="3"/>
  <c r="T136" i="4"/>
  <c r="T152" i="5"/>
  <c r="P121" i="6"/>
  <c r="P120" i="6"/>
  <c r="R144" i="3"/>
  <c r="BK136" i="4"/>
  <c r="J136" i="4"/>
  <c r="J101" i="4"/>
  <c r="T125" i="5"/>
  <c r="T124" i="5"/>
  <c r="T123" i="5"/>
  <c r="BK121" i="6"/>
  <c r="J121" i="6" s="1"/>
  <c r="J98" i="6" s="1"/>
  <c r="P143" i="6"/>
  <c r="R122" i="8"/>
  <c r="R121" i="8"/>
  <c r="BK122" i="9"/>
  <c r="J122" i="9"/>
  <c r="J99" i="9"/>
  <c r="T122" i="9"/>
  <c r="T121" i="9"/>
  <c r="BK124" i="10"/>
  <c r="J124" i="10" s="1"/>
  <c r="J100" i="10" s="1"/>
  <c r="T124" i="10"/>
  <c r="T123" i="10" s="1"/>
  <c r="T122" i="10" s="1"/>
  <c r="BK144" i="3"/>
  <c r="J144" i="3"/>
  <c r="J101" i="3"/>
  <c r="BK125" i="4"/>
  <c r="J125" i="4" s="1"/>
  <c r="J100" i="4" s="1"/>
  <c r="R152" i="5"/>
  <c r="R121" i="6"/>
  <c r="R120" i="6"/>
  <c r="R119" i="6" s="1"/>
  <c r="T122" i="8"/>
  <c r="T121" i="8"/>
  <c r="P122" i="9"/>
  <c r="P121" i="9" s="1"/>
  <c r="AU104" i="1" s="1"/>
  <c r="P124" i="10"/>
  <c r="P123" i="10"/>
  <c r="P122" i="10"/>
  <c r="AU105" i="1" s="1"/>
  <c r="P118" i="11"/>
  <c r="P117" i="11" s="1"/>
  <c r="AU106" i="1" s="1"/>
  <c r="BK125" i="3"/>
  <c r="J125" i="3" s="1"/>
  <c r="J100" i="3" s="1"/>
  <c r="T144" i="3"/>
  <c r="T123" i="3" s="1"/>
  <c r="T125" i="4"/>
  <c r="T124" i="4" s="1"/>
  <c r="T123" i="4" s="1"/>
  <c r="P152" i="5"/>
  <c r="T143" i="6"/>
  <c r="T119" i="6" s="1"/>
  <c r="P122" i="8"/>
  <c r="P121" i="8" s="1"/>
  <c r="AU103" i="1" s="1"/>
  <c r="R122" i="9"/>
  <c r="R121" i="9"/>
  <c r="R124" i="10"/>
  <c r="R123" i="10"/>
  <c r="R122" i="10" s="1"/>
  <c r="BK118" i="11"/>
  <c r="J118" i="11" s="1"/>
  <c r="J97" i="11" s="1"/>
  <c r="R118" i="11"/>
  <c r="R117" i="11" s="1"/>
  <c r="T125" i="3"/>
  <c r="T124" i="3"/>
  <c r="P125" i="4"/>
  <c r="P124" i="4"/>
  <c r="P123" i="4"/>
  <c r="AU98" i="1" s="1"/>
  <c r="BK152" i="5"/>
  <c r="J152" i="5"/>
  <c r="J101" i="5" s="1"/>
  <c r="J114" i="11"/>
  <c r="J89" i="11"/>
  <c r="BE126" i="11"/>
  <c r="E85" i="11"/>
  <c r="F114" i="11"/>
  <c r="BE128" i="11"/>
  <c r="BE121" i="11"/>
  <c r="J113" i="11"/>
  <c r="BE125" i="11"/>
  <c r="BE129" i="11"/>
  <c r="BE119" i="11"/>
  <c r="BE131" i="11"/>
  <c r="BE123" i="11"/>
  <c r="E85" i="10"/>
  <c r="J91" i="10"/>
  <c r="J94" i="10"/>
  <c r="F94" i="10"/>
  <c r="BE132" i="10"/>
  <c r="J118" i="10"/>
  <c r="BE125" i="10"/>
  <c r="BE129" i="10"/>
  <c r="J94" i="9"/>
  <c r="J117" i="9"/>
  <c r="BE123" i="9"/>
  <c r="BE127" i="9"/>
  <c r="E85" i="9"/>
  <c r="BK121" i="8"/>
  <c r="J121" i="8"/>
  <c r="J98" i="8" s="1"/>
  <c r="F94" i="9"/>
  <c r="J91" i="9"/>
  <c r="BE139" i="9"/>
  <c r="BE147" i="9"/>
  <c r="BE131" i="9"/>
  <c r="BE135" i="9"/>
  <c r="BE143" i="9"/>
  <c r="BE151" i="9"/>
  <c r="BE159" i="9"/>
  <c r="BE155" i="9"/>
  <c r="BE163" i="9"/>
  <c r="J117" i="8"/>
  <c r="F118" i="8"/>
  <c r="J91" i="8"/>
  <c r="BE127" i="8"/>
  <c r="E85" i="8"/>
  <c r="J118" i="8"/>
  <c r="BE131" i="8"/>
  <c r="BE139" i="8"/>
  <c r="BE123" i="8"/>
  <c r="BE135" i="8"/>
  <c r="BK120" i="6"/>
  <c r="J120" i="6"/>
  <c r="J97" i="6" s="1"/>
  <c r="J89" i="7"/>
  <c r="J91" i="7"/>
  <c r="E107" i="7"/>
  <c r="AV102" i="1"/>
  <c r="J92" i="7"/>
  <c r="F114" i="7"/>
  <c r="BA102" i="1"/>
  <c r="BC102" i="1"/>
  <c r="AW102" i="1"/>
  <c r="AZ102" i="1"/>
  <c r="BB102" i="1"/>
  <c r="BD102" i="1"/>
  <c r="E109" i="6"/>
  <c r="J116" i="6"/>
  <c r="BE138" i="6"/>
  <c r="J113" i="6"/>
  <c r="BE128" i="6"/>
  <c r="BE124" i="6"/>
  <c r="BE136" i="6"/>
  <c r="BE130" i="6"/>
  <c r="BE140" i="6"/>
  <c r="F116" i="6"/>
  <c r="BE132" i="6"/>
  <c r="BE122" i="6"/>
  <c r="BE144" i="6"/>
  <c r="J91" i="6"/>
  <c r="BE126" i="6"/>
  <c r="BE150" i="6"/>
  <c r="BE123" i="6"/>
  <c r="BE141" i="6"/>
  <c r="BE147" i="6"/>
  <c r="BA100" i="1"/>
  <c r="F94" i="5"/>
  <c r="J117" i="5"/>
  <c r="BE138" i="5"/>
  <c r="BE126" i="5"/>
  <c r="J94" i="5"/>
  <c r="BE134" i="5"/>
  <c r="BE145" i="5"/>
  <c r="BE149" i="5"/>
  <c r="J119" i="5"/>
  <c r="BE129" i="5"/>
  <c r="BE140" i="5"/>
  <c r="E85" i="5"/>
  <c r="BE128" i="5"/>
  <c r="BE156" i="5"/>
  <c r="BE144" i="5"/>
  <c r="BE146" i="5"/>
  <c r="BE153" i="5"/>
  <c r="BE134" i="4"/>
  <c r="BE140" i="4"/>
  <c r="BE137" i="4"/>
  <c r="BK124" i="3"/>
  <c r="BK123" i="3"/>
  <c r="J123" i="3" s="1"/>
  <c r="J32" i="3" s="1"/>
  <c r="J120" i="4"/>
  <c r="BE133" i="4"/>
  <c r="F94" i="4"/>
  <c r="BE129" i="4"/>
  <c r="J91" i="4"/>
  <c r="E111" i="4"/>
  <c r="J119" i="4"/>
  <c r="BE128" i="4"/>
  <c r="BE126" i="4"/>
  <c r="J96" i="2"/>
  <c r="J91" i="3"/>
  <c r="J93" i="3"/>
  <c r="J120" i="3"/>
  <c r="BE142" i="3"/>
  <c r="BE136" i="3"/>
  <c r="BE145" i="3"/>
  <c r="BE134" i="3"/>
  <c r="E85" i="3"/>
  <c r="BE126" i="3"/>
  <c r="BE140" i="3"/>
  <c r="F120" i="3"/>
  <c r="BE128" i="3"/>
  <c r="BE133" i="3"/>
  <c r="BE151" i="3"/>
  <c r="BE129" i="3"/>
  <c r="BE138" i="3"/>
  <c r="BE148" i="3"/>
  <c r="J39" i="2"/>
  <c r="E85" i="2"/>
  <c r="J91" i="2"/>
  <c r="F92" i="2"/>
  <c r="J92" i="2"/>
  <c r="J111" i="2"/>
  <c r="AG96" i="1"/>
  <c r="AV96" i="1"/>
  <c r="AW96" i="1"/>
  <c r="AZ96" i="1"/>
  <c r="BA96" i="1"/>
  <c r="BB96" i="1"/>
  <c r="BC96" i="1"/>
  <c r="BD96" i="1"/>
  <c r="F37" i="5"/>
  <c r="BB99" i="1"/>
  <c r="F36" i="6"/>
  <c r="BC100" i="1" s="1"/>
  <c r="J36" i="10"/>
  <c r="AW105" i="1"/>
  <c r="F36" i="11"/>
  <c r="BC106" i="1" s="1"/>
  <c r="F37" i="3"/>
  <c r="BB97" i="1" s="1"/>
  <c r="F38" i="5"/>
  <c r="BC99" i="1"/>
  <c r="J30" i="7"/>
  <c r="F36" i="9"/>
  <c r="BA104" i="1"/>
  <c r="J36" i="3"/>
  <c r="AW97" i="1"/>
  <c r="J34" i="6"/>
  <c r="AW100" i="1" s="1"/>
  <c r="J36" i="8"/>
  <c r="AW103" i="1"/>
  <c r="J36" i="9"/>
  <c r="AW104" i="1"/>
  <c r="AS94" i="1"/>
  <c r="J36" i="5"/>
  <c r="AW99" i="1"/>
  <c r="F35" i="6"/>
  <c r="BB100" i="1"/>
  <c r="F36" i="10"/>
  <c r="BA105" i="1" s="1"/>
  <c r="F34" i="11"/>
  <c r="BA106" i="1" s="1"/>
  <c r="F38" i="3"/>
  <c r="BC97" i="1"/>
  <c r="F36" i="5"/>
  <c r="BA99" i="1" s="1"/>
  <c r="F37" i="6"/>
  <c r="BD100" i="1"/>
  <c r="F38" i="10"/>
  <c r="BC105" i="1"/>
  <c r="F37" i="11"/>
  <c r="BD106" i="1" s="1"/>
  <c r="F39" i="4"/>
  <c r="BD98" i="1"/>
  <c r="F39" i="9"/>
  <c r="BD104" i="1"/>
  <c r="J36" i="4"/>
  <c r="AW98" i="1" s="1"/>
  <c r="F37" i="9"/>
  <c r="BB104" i="1"/>
  <c r="F36" i="4"/>
  <c r="BA98" i="1"/>
  <c r="F38" i="8"/>
  <c r="BC103" i="1" s="1"/>
  <c r="F36" i="3"/>
  <c r="BA97" i="1"/>
  <c r="F37" i="8"/>
  <c r="BB103" i="1"/>
  <c r="J34" i="11"/>
  <c r="AW106" i="1" s="1"/>
  <c r="F37" i="4"/>
  <c r="BB98" i="1"/>
  <c r="F36" i="8"/>
  <c r="BA103" i="1"/>
  <c r="F39" i="10"/>
  <c r="BD105" i="1" s="1"/>
  <c r="F39" i="3"/>
  <c r="BD97" i="1"/>
  <c r="F39" i="5"/>
  <c r="BD99" i="1"/>
  <c r="F39" i="8"/>
  <c r="BD103" i="1" s="1"/>
  <c r="F37" i="10"/>
  <c r="BB105" i="1"/>
  <c r="F35" i="11"/>
  <c r="BB106" i="1" s="1"/>
  <c r="F38" i="4"/>
  <c r="BC98" i="1" s="1"/>
  <c r="F38" i="9"/>
  <c r="BC104" i="1" s="1"/>
  <c r="BK124" i="4" l="1"/>
  <c r="J125" i="5"/>
  <c r="J100" i="5" s="1"/>
  <c r="BK123" i="10"/>
  <c r="BK122" i="10" s="1"/>
  <c r="J122" i="10" s="1"/>
  <c r="J98" i="10" s="1"/>
  <c r="P119" i="6"/>
  <c r="AU100" i="1"/>
  <c r="P123" i="3"/>
  <c r="AU97" i="1"/>
  <c r="AU95" i="1" s="1"/>
  <c r="AU94" i="1" s="1"/>
  <c r="R123" i="5"/>
  <c r="R123" i="3"/>
  <c r="BK117" i="11"/>
  <c r="J117" i="11"/>
  <c r="J96" i="11" s="1"/>
  <c r="BK121" i="9"/>
  <c r="J121" i="9"/>
  <c r="J98" i="9" s="1"/>
  <c r="J123" i="10"/>
  <c r="J99" i="10"/>
  <c r="J39" i="7"/>
  <c r="AG102" i="1"/>
  <c r="BK119" i="6"/>
  <c r="J119" i="6"/>
  <c r="J96" i="6"/>
  <c r="AG99" i="1"/>
  <c r="J98" i="5"/>
  <c r="J124" i="5"/>
  <c r="J99" i="5"/>
  <c r="AG97" i="1"/>
  <c r="J98" i="3"/>
  <c r="J124" i="3"/>
  <c r="J99" i="3"/>
  <c r="AU101" i="1"/>
  <c r="F35" i="3"/>
  <c r="AZ97" i="1" s="1"/>
  <c r="BD95" i="1"/>
  <c r="F33" i="6"/>
  <c r="AZ100" i="1" s="1"/>
  <c r="J35" i="4"/>
  <c r="AV98" i="1"/>
  <c r="AT98" i="1"/>
  <c r="BB95" i="1"/>
  <c r="AX95" i="1" s="1"/>
  <c r="AT102" i="1"/>
  <c r="AN102" i="1"/>
  <c r="F35" i="9"/>
  <c r="AZ104" i="1" s="1"/>
  <c r="J33" i="11"/>
  <c r="AV106" i="1" s="1"/>
  <c r="AT106" i="1" s="1"/>
  <c r="F35" i="5"/>
  <c r="AZ99" i="1"/>
  <c r="BB101" i="1"/>
  <c r="J35" i="3"/>
  <c r="AV97" i="1" s="1"/>
  <c r="AT97" i="1" s="1"/>
  <c r="AN97" i="1" s="1"/>
  <c r="J35" i="9"/>
  <c r="AV104" i="1" s="1"/>
  <c r="AT104" i="1" s="1"/>
  <c r="J35" i="5"/>
  <c r="AV99" i="1" s="1"/>
  <c r="AT99" i="1" s="1"/>
  <c r="AN99" i="1" s="1"/>
  <c r="J32" i="8"/>
  <c r="AG103" i="1"/>
  <c r="J35" i="10"/>
  <c r="AV105" i="1" s="1"/>
  <c r="AT105" i="1" s="1"/>
  <c r="BA101" i="1"/>
  <c r="AT96" i="1"/>
  <c r="BA95" i="1"/>
  <c r="AW95" i="1"/>
  <c r="F35" i="8"/>
  <c r="AZ103" i="1"/>
  <c r="BC101" i="1"/>
  <c r="F33" i="11"/>
  <c r="AZ106" i="1"/>
  <c r="F35" i="4"/>
  <c r="AZ98" i="1" s="1"/>
  <c r="J33" i="6"/>
  <c r="AV100" i="1" s="1"/>
  <c r="AT100" i="1" s="1"/>
  <c r="BC95" i="1"/>
  <c r="AY95" i="1"/>
  <c r="J35" i="8"/>
  <c r="AV103" i="1"/>
  <c r="AT103" i="1"/>
  <c r="F35" i="10"/>
  <c r="AZ105" i="1"/>
  <c r="BD101" i="1"/>
  <c r="J32" i="10" l="1"/>
  <c r="AG105" i="1" s="1"/>
  <c r="BK123" i="4"/>
  <c r="J123" i="4" s="1"/>
  <c r="J124" i="4"/>
  <c r="J99" i="4" s="1"/>
  <c r="AN105" i="1"/>
  <c r="J41" i="10"/>
  <c r="AN103" i="1"/>
  <c r="J41" i="8"/>
  <c r="J41" i="5"/>
  <c r="J41" i="3"/>
  <c r="AN96" i="1"/>
  <c r="J32" i="9"/>
  <c r="AG104" i="1"/>
  <c r="J30" i="6"/>
  <c r="AG100" i="1" s="1"/>
  <c r="AN100" i="1" s="1"/>
  <c r="AX101" i="1"/>
  <c r="J30" i="11"/>
  <c r="AG106" i="1" s="1"/>
  <c r="AZ95" i="1"/>
  <c r="AV95" i="1" s="1"/>
  <c r="AT95" i="1" s="1"/>
  <c r="BB94" i="1"/>
  <c r="W31" i="1" s="1"/>
  <c r="AW101" i="1"/>
  <c r="AZ101" i="1"/>
  <c r="AV101" i="1"/>
  <c r="BA94" i="1"/>
  <c r="AW94" i="1" s="1"/>
  <c r="AK30" i="1" s="1"/>
  <c r="AY101" i="1"/>
  <c r="BC94" i="1"/>
  <c r="AY94" i="1" s="1"/>
  <c r="BD94" i="1"/>
  <c r="W33" i="1" s="1"/>
  <c r="J98" i="4" l="1"/>
  <c r="J32" i="4"/>
  <c r="J39" i="11"/>
  <c r="J41" i="9"/>
  <c r="J39" i="6"/>
  <c r="AG101" i="1"/>
  <c r="AN106" i="1"/>
  <c r="AN104" i="1"/>
  <c r="W30" i="1"/>
  <c r="AT101" i="1"/>
  <c r="AN101" i="1"/>
  <c r="AZ94" i="1"/>
  <c r="W29" i="1" s="1"/>
  <c r="W32" i="1"/>
  <c r="AX94" i="1"/>
  <c r="AG98" i="1" l="1"/>
  <c r="J41" i="4"/>
  <c r="AV94" i="1"/>
  <c r="AK29" i="1" s="1"/>
  <c r="AG95" i="1" l="1"/>
  <c r="AN98" i="1"/>
  <c r="AT94" i="1"/>
  <c r="AN95" i="1" l="1"/>
  <c r="AG94" i="1"/>
  <c r="AK26" i="1" s="1"/>
  <c r="AK35" i="1" s="1"/>
  <c r="AN94" i="1"/>
</calcChain>
</file>

<file path=xl/sharedStrings.xml><?xml version="1.0" encoding="utf-8"?>
<sst xmlns="http://schemas.openxmlformats.org/spreadsheetml/2006/main" count="3534" uniqueCount="414">
  <si>
    <t>Export Komplet</t>
  </si>
  <si>
    <t/>
  </si>
  <si>
    <t>2.0</t>
  </si>
  <si>
    <t>False</t>
  </si>
  <si>
    <t>{b4dba35c-be9e-440c-9d21-f32ad97c3a68}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</si>
  <si>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</si>
  <si>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</si>
  <si>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</si>
  <si>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</si>
  <si>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</si>
  <si>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</si>
  <si>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</si>
  <si>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</si>
  <si>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</si>
  <si>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</si>
  <si>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</si>
  <si>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</si>
  <si>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Frýdek- Místek - Frýdlant nad Ostravicí - Ostravice</t>
  </si>
  <si>
    <t>KSO:</t>
  </si>
  <si>
    <t>CC-CZ:</t>
  </si>
  <si>
    <t>Místo:</t>
  </si>
  <si>
    <t xml:space="preserve"> </t>
  </si>
  <si>
    <t>Datum:</t>
  </si>
  <si>
    <t>31. 1. 2023</t>
  </si>
  <si>
    <t>Zadavatel:</t>
  </si>
  <si>
    <t>IČ:</t>
  </si>
  <si>
    <t>70994234</t>
  </si>
  <si>
    <t>Správa železnic s.o.,OŘ Ostrava,ST Ostrava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</si>
  <si>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</si>
  <si>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</si>
  <si>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</si>
  <si>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</si>
  <si>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</si>
  <si>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</si>
  <si>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</si>
  <si>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</si>
  <si>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</si>
  <si>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</si>
  <si>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</si>
  <si>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</si>
  <si>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</si>
  <si>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</si>
  <si>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</si>
  <si>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</si>
  <si>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</si>
  <si>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</si>
  <si>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</si>
  <si>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</si>
  <si>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</si>
  <si>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</si>
  <si>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</si>
  <si>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</si>
  <si>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</si>
  <si>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</si>
  <si>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</si>
  <si>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</si>
  <si>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</si>
  <si>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</si>
  <si>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</si>
  <si>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</si>
  <si>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</si>
  <si>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</si>
  <si>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</si>
  <si>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</si>
  <si>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</si>
  <si>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</si>
  <si>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</si>
  <si>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</si>
  <si>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</si>
  <si>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</si>
  <si>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</si>
  <si>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</si>
  <si>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</si>
  <si>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</si>
  <si>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</si>
  <si>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</si>
  <si>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</si>
  <si>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</si>
  <si>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</si>
  <si>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</si>
  <si>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</si>
  <si>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 xml:space="preserve">Oprava trati v úseku Frýdek Místek- Frýdlant nad Ostravicí </t>
  </si>
  <si>
    <t>STA</t>
  </si>
  <si>
    <t>1</t>
  </si>
  <si>
    <t>{3db2de5e-89fa-4bda-b012-45ba8a2590bd}</t>
  </si>
  <si>
    <t>2</t>
  </si>
  <si>
    <t>/</t>
  </si>
  <si>
    <t>Soupis</t>
  </si>
  <si>
    <t>###NOINSERT###</t>
  </si>
  <si>
    <t>SO 01.1.</t>
  </si>
  <si>
    <t>1.TK Pržno - Baška</t>
  </si>
  <si>
    <t>{c8ff2767-cdee-41cf-9085-390471189710}</t>
  </si>
  <si>
    <t>SO 01.2.</t>
  </si>
  <si>
    <t>{bfc794c5-4fa7-40fd-9b68-142634426a45}</t>
  </si>
  <si>
    <t>SO 01.3</t>
  </si>
  <si>
    <t>1.TK Frýdlant n.O.- Pržno</t>
  </si>
  <si>
    <t>{a419022c-bc59-4c68-984e-946599d8a23b}</t>
  </si>
  <si>
    <t>SO 02</t>
  </si>
  <si>
    <t>Oprava trati v úseku Frýdlant nad Ostravicí - Ostravice</t>
  </si>
  <si>
    <t>{f90bb0df-2200-4594-8270-b8fa350431b6}</t>
  </si>
  <si>
    <t>PS 01</t>
  </si>
  <si>
    <t>Oprava trati úseku Frýdek- Místek - Frýdlant nad Ostravicí - Ostravice práce SSZT</t>
  </si>
  <si>
    <t>{a0f8b6fd-3c78-416b-a5b7-55e32b7d0628}</t>
  </si>
  <si>
    <t>PS 01.1.</t>
  </si>
  <si>
    <t xml:space="preserve">Práce pro SSZT Frýdek-Místek-Frýdlant nad Ostravicí </t>
  </si>
  <si>
    <t>{8e9ceb78-6480-45b1-854e-884b41bff70e}</t>
  </si>
  <si>
    <t>PS 01.2</t>
  </si>
  <si>
    <t>Práce pro SSZT Frýdlant nad Ostravicí - Ostravice Sborník ÚOŽI</t>
  </si>
  <si>
    <t>{c3e90dd7-daeb-431c-a894-a9ce52ee4d7e}</t>
  </si>
  <si>
    <t>PS 01.3.</t>
  </si>
  <si>
    <t>Práce pro SSZT Frýdlant nad Ostravicí - Ostravice Sborník ÚOŽI Sborník ÚRS</t>
  </si>
  <si>
    <t>{9608b1ac-40e9-4656-86d5-46d15a99b18e}</t>
  </si>
  <si>
    <t>VRN</t>
  </si>
  <si>
    <t>{de448a72-237c-4092-a2ea-25001903f063}</t>
  </si>
  <si>
    <t>KRYCÍ LIST SOUPISU PRACÍ</t>
  </si>
  <si>
    <t>Objekt:</t>
  </si>
  <si>
    <t xml:space="preserve">SO 01 - Oprava trati v úseku Frýdek Místek- Frýdlant nad Ostravicí </t>
  </si>
  <si>
    <t>212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</si>
  <si>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</si>
  <si>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</si>
  <si>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</si>
  <si>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</si>
  <si>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</si>
  <si>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</si>
  <si>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</si>
  <si>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</si>
  <si>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</si>
  <si>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</si>
  <si>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</si>
  <si>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</si>
  <si>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</si>
  <si>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</si>
  <si>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</si>
  <si>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</si>
  <si>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</si>
  <si>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</si>
  <si>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</si>
  <si>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</si>
  <si>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</si>
  <si>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</si>
  <si>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Soupis:</t>
  </si>
  <si>
    <t>SO 01.1. - 1.TK Pržno - Baška</t>
  </si>
  <si>
    <t xml:space="preserve">    5 - Komunikace pozemní</t>
  </si>
  <si>
    <t>OST - Ostatní</t>
  </si>
  <si>
    <t>5</t>
  </si>
  <si>
    <t>Komunikace pozemní</t>
  </si>
  <si>
    <t>K</t>
  </si>
  <si>
    <t>5905030110</t>
  </si>
  <si>
    <t>Ojedinělá výměna KL včetně lavičky pod ložnou plochou pražce lože otevřené.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</si>
  <si>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m3</t>
  </si>
  <si>
    <t>Sborník UOŽI 01 2023</t>
  </si>
  <si>
    <t>4</t>
  </si>
  <si>
    <t>-844238187</t>
  </si>
  <si>
    <t>P</t>
  </si>
  <si>
    <t>Poznámka k položce:_x000D_
mostek 13,060-13,070</t>
  </si>
  <si>
    <t>5905085045</t>
  </si>
  <si>
    <t>Souvislé čištění KL strojně koleje pražce betonové. Poznámka: 1. V cenách jsou započteny náklady na kontinuální čištění KL strojní čističkou, rozprostření výzisku na terén nebo naložení na dopravní prostředek, úpravu směrového a výškového uspořádání do projektované polohy včetně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</si>
  <si>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km</t>
  </si>
  <si>
    <t>1036599722</t>
  </si>
  <si>
    <t>3</t>
  </si>
  <si>
    <t>M</t>
  </si>
  <si>
    <t>5955101000</t>
  </si>
  <si>
    <t>Kamenivo drcené štěrk frakce 31,5/63 třídy BI</t>
  </si>
  <si>
    <t>t</t>
  </si>
  <si>
    <t>8</t>
  </si>
  <si>
    <t>-1192637902</t>
  </si>
  <si>
    <t>VV</t>
  </si>
  <si>
    <t>701,25"strojní čištění</t>
  </si>
  <si>
    <t>56,1"třetí podbijení</t>
  </si>
  <si>
    <t>Součet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</si>
  <si>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</si>
  <si>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</si>
  <si>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-1566090622</t>
  </si>
  <si>
    <t>5909030020</t>
  </si>
  <si>
    <t>Následná úprava GPK koleje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</si>
  <si>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716164809</t>
  </si>
  <si>
    <t>Poznámka k položce:_x000D_
Kilometr koleje=km</t>
  </si>
  <si>
    <t>6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</si>
  <si>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</si>
  <si>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</si>
  <si>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m</t>
  </si>
  <si>
    <t>-336735793</t>
  </si>
  <si>
    <t>4,8*2</t>
  </si>
  <si>
    <t>7</t>
  </si>
  <si>
    <t>5913035020</t>
  </si>
  <si>
    <t>Demontáž celopryžové přejezdové konstrukce málo zatížené v koleji část vnitřní. Poznámka: 1. V cenách jsou započteny náklady na demontáž konstrukce, naložení na dopravní prostředek.</t>
  </si>
  <si>
    <t>25483145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</si>
  <si>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</si>
  <si>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</si>
  <si>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-1250316646</t>
  </si>
  <si>
    <t>9</t>
  </si>
  <si>
    <t>5913040020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</si>
  <si>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</si>
  <si>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1916796346</t>
  </si>
  <si>
    <t>OST</t>
  </si>
  <si>
    <t>Ostatní</t>
  </si>
  <si>
    <t>10</t>
  </si>
  <si>
    <t>9902300500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</si>
  <si>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</si>
  <si>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244208719</t>
  </si>
  <si>
    <t xml:space="preserve">Poznámka k položce:_x000D_
Použití vozů z volného oběhu pro přepravu výzisku na poddolované.             Měrnou jednotkou je t přepravovaného materiálu.                                                                                                                            </t>
  </si>
  <si>
    <t>742,5"výzisk na podolované</t>
  </si>
  <si>
    <t>11</t>
  </si>
  <si>
    <t>9902300600</t>
  </si>
  <si>
    <t>Doprava jednosměrná mechanizací o nosnosti přes 3,5 t sypanin (kameniva, písku, suti, dlažebních kostek,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</si>
  <si>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512</t>
  </si>
  <si>
    <t>-724774897</t>
  </si>
  <si>
    <t xml:space="preserve">Poznámka k položce:_x000D_
Použití vozů z volného oběhu pro přepravu nového štěrku.           Měrnou jednotkou je t přepravovaného materiálu.                                                                                                                                                      </t>
  </si>
  <si>
    <t>757,350"nový štěrk</t>
  </si>
  <si>
    <t>12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</si>
  <si>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</si>
  <si>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</si>
  <si>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kus</t>
  </si>
  <si>
    <t>1052028063</t>
  </si>
  <si>
    <t>2"MHS</t>
  </si>
  <si>
    <t>2"Pušl</t>
  </si>
  <si>
    <t>2"ASP</t>
  </si>
  <si>
    <t>1"SČ</t>
  </si>
  <si>
    <t>SO 01.2. - 1.TK Pržno - Baška</t>
  </si>
  <si>
    <t>699894175</t>
  </si>
  <si>
    <t>256826012</t>
  </si>
  <si>
    <t>-2120363982</t>
  </si>
  <si>
    <t>1031,73"strojní čištění</t>
  </si>
  <si>
    <t>56,1"třetí podbití</t>
  </si>
  <si>
    <t>719775205</t>
  </si>
  <si>
    <t>-468194606</t>
  </si>
  <si>
    <t>355579392</t>
  </si>
  <si>
    <t>Poznámka k položce:_x000D_
Použití vozů z volného oběhu pro přepravu výzisku na poddolované.           Měrnou jednotkou je t přepravovaného materiálu.</t>
  </si>
  <si>
    <t>1092,420"výzisk na poddolované</t>
  </si>
  <si>
    <t>881981594</t>
  </si>
  <si>
    <t xml:space="preserve">Poznámka k položce:_x000D_
Použití vozů z volného oběhu pro přepravu nového štěrku.           Měrnou jednotkou je t přepravovaného materiálu. </t>
  </si>
  <si>
    <t>1087,830"nový štěrk</t>
  </si>
  <si>
    <t>SO 01.3 - 1.TK Frýdlant n.O.- Pržno</t>
  </si>
  <si>
    <t>-318912387</t>
  </si>
  <si>
    <t>-1778643963</t>
  </si>
  <si>
    <t>1284349798</t>
  </si>
  <si>
    <t>498,950"strojní čištění</t>
  </si>
  <si>
    <t>280,5"podbití dalšího úseku</t>
  </si>
  <si>
    <t>1700704176</t>
  </si>
  <si>
    <t>321,3"po strojním čištění</t>
  </si>
  <si>
    <t>1055879722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</si>
  <si>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</si>
  <si>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</si>
  <si>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1241933063</t>
  </si>
  <si>
    <t>1,3"km 101,085-104,095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</si>
  <si>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</si>
  <si>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</si>
  <si>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-1179194410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</si>
  <si>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</si>
  <si>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</si>
  <si>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-444093380</t>
  </si>
  <si>
    <t>5911707025</t>
  </si>
  <si>
    <t>Demontáž pojistných úhelníků na mostech tvar S49, T, A. Poznámka: 1. V cenách jsou započteny náklady na demontáž, manipulaci a naložení na dopravní prostředek nebo uložení mimo most.</t>
  </si>
  <si>
    <t>-1982906266</t>
  </si>
  <si>
    <t>Poznámka k položce:_x000D_
Úhelník=m</t>
  </si>
  <si>
    <t>2*12</t>
  </si>
  <si>
    <t>5911709025</t>
  </si>
  <si>
    <t>Montáž pojistných úhelníků na mostech tvar S49, T, A. Poznámka: 1. V cenách jsou započteny náklady na montáž, vrtání otvorů pro vrtule. 2. V cenách nejsou obsaženy náklady na dodávku materiálu.</t>
  </si>
  <si>
    <t>38936736</t>
  </si>
  <si>
    <t>1458984473</t>
  </si>
  <si>
    <t>Poznámka k položce:_x000D_
Použití vozů z volného oběhu pro přepravu výzisku na poddolované.          Měrnou jednotkou je t přepravovaného materiálu.</t>
  </si>
  <si>
    <t>679,320"výzisk na poddolované</t>
  </si>
  <si>
    <t>-1165869378</t>
  </si>
  <si>
    <t>Poznámka k položce:_x000D_
Použití vozů z volného oběhu pro přepravu nového štěrku.               Měrnou jednotkou je t přepravovaného materiálu.</t>
  </si>
  <si>
    <t>835,55 "nový štěrk</t>
  </si>
  <si>
    <t>SO 02 - Oprava trati v úseku Frýdlant nad Ostravicí - Ostravice</t>
  </si>
  <si>
    <t>12786722</t>
  </si>
  <si>
    <t>-1557933880</t>
  </si>
  <si>
    <t>2035402969</t>
  </si>
  <si>
    <t>-1161925710</t>
  </si>
  <si>
    <t>5913070020</t>
  </si>
  <si>
    <t>Demontáž betonové přejezdové konstrukce část vnitřní. Poznámka: 1. V cenách jsou započteny náklady na demontáž konstrukce a naložení na dopravní prostředek.</t>
  </si>
  <si>
    <t>-49650699</t>
  </si>
  <si>
    <t>4*2"km 1,350 a 5,850</t>
  </si>
  <si>
    <t>5913075020</t>
  </si>
  <si>
    <t>Montáž betonové přejezdové konstrukce část vnitřní. Poznámka: 1. V cenách jsou započteny náklady na montáž konstrukce. 2. V cenách nejsou obsaženy náklady na dodávku materiálu.</t>
  </si>
  <si>
    <t>-414010106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</si>
  <si>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</si>
  <si>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</si>
  <si>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m2</t>
  </si>
  <si>
    <t>-675381557</t>
  </si>
  <si>
    <t>4000</t>
  </si>
  <si>
    <t>900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</si>
  <si>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</si>
  <si>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</si>
  <si>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-383907516</t>
  </si>
  <si>
    <t>4*4*4"nájezd na přejezd</t>
  </si>
  <si>
    <t>1765748420</t>
  </si>
  <si>
    <t>2248,080"výzisk</t>
  </si>
  <si>
    <t>5955101020</t>
  </si>
  <si>
    <t>Kamenivo drcené štěrkodrť frakce 0/32</t>
  </si>
  <si>
    <t>1450748779</t>
  </si>
  <si>
    <t>5964133005</t>
  </si>
  <si>
    <t>Geotextilie separační</t>
  </si>
  <si>
    <t>-843135617</t>
  </si>
  <si>
    <t>(4+4+2,6)*4*2</t>
  </si>
  <si>
    <t>13</t>
  </si>
  <si>
    <t>9902300100</t>
  </si>
  <si>
    <t>Doprava jednosměrná mechanizací o nosnosti přes 3,5 t sypanin (kameniva, písku, suti, dlažebních kostek,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</si>
  <si>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-799729219</t>
  </si>
  <si>
    <t xml:space="preserve">Poznámka k položce:_x000D_
Použití vozů z volného oběhu pro přepravu výzisku na poddolované.             Měrnou jednotkou je t přepravovaného materiálu.      </t>
  </si>
  <si>
    <t>2380,320"výzisk na skládku 0,050-0,150</t>
  </si>
  <si>
    <t>188431537</t>
  </si>
  <si>
    <t>Poznámka k položce:_x000D_
Použití vozů z volného oběhu pro přepravu nového štěrku.           Měrnou jednotkou je t přepravovaného materiálu.</t>
  </si>
  <si>
    <t>2248,08"nový štěrk</t>
  </si>
  <si>
    <t>14</t>
  </si>
  <si>
    <t>-2110257049</t>
  </si>
  <si>
    <t>PS 01 - Oprava trati úseku Frýdek- Místek - Frýdlant nad Ostravicí - Ostravice práce SSZT</t>
  </si>
  <si>
    <t>Správa železnic s.o.,OŘ Ostrava,SSZT Ostrava</t>
  </si>
  <si>
    <t>M - Práce a dodávky M</t>
  </si>
  <si>
    <t>Práce a dodávky M</t>
  </si>
  <si>
    <t xml:space="preserve">PS 01.1. - Práce pro SSZT Frýdek-Místek-Frýdlant nad Ostravicí </t>
  </si>
  <si>
    <t>7594305015</t>
  </si>
  <si>
    <t>Montáž součástí počítače náprav neoprénové ochranné hadice se soupravou pro upevnění k pražci</t>
  </si>
  <si>
    <t>600776957</t>
  </si>
  <si>
    <t>2+3+2</t>
  </si>
  <si>
    <t>2+3+2"třetí podbití</t>
  </si>
  <si>
    <t>7594305040</t>
  </si>
  <si>
    <t>Montáž součástí počítače náprav upevňovací kolejnicové čelisti SK 140</t>
  </si>
  <si>
    <t>613800972</t>
  </si>
  <si>
    <t>7594307015</t>
  </si>
  <si>
    <t>Demontáž součástí počítače náprav neoprénové ochranné hadice se soupravou pro upevnění k pražci</t>
  </si>
  <si>
    <t>777776519</t>
  </si>
  <si>
    <t>2+3+2"PPB1,PPB2</t>
  </si>
  <si>
    <t>7594307040</t>
  </si>
  <si>
    <t>Demontáž součástí počítače náprav upevňovací kolejnicové čelisti SK 140</t>
  </si>
  <si>
    <t>-979218154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</si>
  <si>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</si>
  <si>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</si>
  <si>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-1497242963</t>
  </si>
  <si>
    <t>PS 01.2 - Práce pro SSZT Frýdlant nad Ostravicí - Ostravice Sborník ÚOŽI</t>
  </si>
  <si>
    <t>7491652012</t>
  </si>
  <si>
    <t>Montáž vnějšího uzemnění uzemňovacích vodičů v zemi z pozinkované oceli (FeZn) přes 120 do 300 mm2 - uzemňovacího vedení v zemní kynetě, případně v chráničce odvinutí vodiče ze svitku a oddělení příslušné délky, tvarování pásku, spojování. Neobsahuje výkop a zához kabelové kynety a chráničku</t>
  </si>
  <si>
    <t>2024245944</t>
  </si>
  <si>
    <t>6"6xzemni drát</t>
  </si>
  <si>
    <t xml:space="preserve">6"třetí podbíjení </t>
  </si>
  <si>
    <t>7590157040</t>
  </si>
  <si>
    <t>Demontáž uzemnění pasivní ochrany u neelektrizovaných tratí</t>
  </si>
  <si>
    <t>1470120715</t>
  </si>
  <si>
    <t>7592005162</t>
  </si>
  <si>
    <t>Montáž balízy do kolejiště pomocí mezikolejnicového upevňovadla (Clamp, Vortok apod)</t>
  </si>
  <si>
    <t>1636837902</t>
  </si>
  <si>
    <t>6"třetí podbíjení</t>
  </si>
  <si>
    <t>7592007160</t>
  </si>
  <si>
    <t>Demontáž balízy úplná včetně upevňovací sady</t>
  </si>
  <si>
    <t>1761229805</t>
  </si>
  <si>
    <t>6"třetí pobíjení</t>
  </si>
  <si>
    <t>7594105330</t>
  </si>
  <si>
    <t>Montáž lanového propojení kolejnicového na betonové pražce do 2,9 m - příčné nebo podélné propojení kolejnic přímých kolejí a na výhybkách; usazení pražců mezi souběžnými kolejemi nebo podél koleje; připevnění lanového propojení na pražce nebo montážní trámky</t>
  </si>
  <si>
    <t>-1266283266</t>
  </si>
  <si>
    <t>12"6ksx2lana(dlouhé,krátké)</t>
  </si>
  <si>
    <t>12"třetí podbíjení</t>
  </si>
  <si>
    <t>7594107330</t>
  </si>
  <si>
    <t>Demontáž kolejnicového lanového propojení z betonových pražců</t>
  </si>
  <si>
    <t>-1936000395</t>
  </si>
  <si>
    <t>1761387731</t>
  </si>
  <si>
    <t>11"třetí podbíjení</t>
  </si>
  <si>
    <t>-522505765</t>
  </si>
  <si>
    <t>11"třetí podbití</t>
  </si>
  <si>
    <t>-1121930320</t>
  </si>
  <si>
    <t>11"třetí podbijení</t>
  </si>
  <si>
    <t>-1142234148</t>
  </si>
  <si>
    <t>11"PB2T4-1,PB2T5-2,PB2T6-2,PB2T7-2,PB2T9-2,PB2T11-1,PB2T16-2,PB1,PB2,PB3,PB4</t>
  </si>
  <si>
    <t>286699831</t>
  </si>
  <si>
    <t>PS 01.3. - Práce pro SSZT Frýdlant nad Ostravicí - Ostravice Sborník ÚOŽI Sborník ÚRS</t>
  </si>
  <si>
    <t xml:space="preserve">    46-M - Zemní práce při extr.mont.pracích</t>
  </si>
  <si>
    <t>46-M</t>
  </si>
  <si>
    <t>Zemní práce při extr.mont.pracích</t>
  </si>
  <si>
    <t>460161113</t>
  </si>
  <si>
    <t>Hloubení zapažených i nezapažených kabelových rýh ručně včetně urovnání dna s přemístěním výkopku do vzdálenosti 3 m od okraje jámy nebo s naložením na dopravní prostředek šířky 35 cm hloubky 20 cm v hornině třídy těžitelnosti II skupiny 4</t>
  </si>
  <si>
    <t>CS ÚRS 2023 01</t>
  </si>
  <si>
    <t>64</t>
  </si>
  <si>
    <t>-1875257014</t>
  </si>
  <si>
    <t>33"žlaby</t>
  </si>
  <si>
    <t>6"6x1m uzemnění</t>
  </si>
  <si>
    <t>460431123</t>
  </si>
  <si>
    <t>Zásyp kabelových rýh ručně s přemístění sypaniny ze vzdálenosti do 10 m, s uložením výkopku ve vrstvách včetně zhutnění a úpravy povrchu šířky 35 cm hloubky 20 cm z horniny třídy těžitelnosti II skupiny 4</t>
  </si>
  <si>
    <t>-592992218</t>
  </si>
  <si>
    <t>6"6x1m zemnící drát</t>
  </si>
  <si>
    <t>460752111</t>
  </si>
  <si>
    <t>Osazení kabelových kanálů včetně utěsnění, vyspárování a zakrytí víkem ze žlabů plastových do rýhy, bez výkopových prací vnější šířky do 10 cm</t>
  </si>
  <si>
    <t>61801365</t>
  </si>
  <si>
    <t>33"11x3</t>
  </si>
  <si>
    <t>VRN - VRN</t>
  </si>
  <si>
    <t>VRN - Vedlejší rozpočtové náklady</t>
  </si>
  <si>
    <t>Vedlejší rozpočtové náklady</t>
  </si>
  <si>
    <t>022101001</t>
  </si>
  <si>
    <t>Geodetické práce Geodetické práce před opravou</t>
  </si>
  <si>
    <t>%</t>
  </si>
  <si>
    <t>131365238</t>
  </si>
  <si>
    <t>Poznámka k položce:_x000D_
Dodavatel doplní do jednotkové ceny (J.cena [CZK]) finanční objem, který musí odpovídat 1% ze ZRN. ZRN je dán součtem všech nákladů ze soupisu pro SO 01(SO 01.1,SO 01.2 a SO 01.3.) a SO 02 a PS 01(PS 01.1, PS 01.2 a PS 01.3).Výši procentní sazby (množství) je dodavatel oprávněn měnit, přičemž maximální možná hodnota činí 0,3% tak, jak je předvyplněno v příslušné buňce této položky. Tuto maximální nastavenou procentuální hranici není dodavatel oprávněn překročit.</t>
  </si>
  <si>
    <t>022101011</t>
  </si>
  <si>
    <t>Geodetické práce Geodetické práce v průběhu opravy</t>
  </si>
  <si>
    <t>-796252250</t>
  </si>
  <si>
    <t>022101021</t>
  </si>
  <si>
    <t>Geodetické práce Geodetické práce po ukončení opravy</t>
  </si>
  <si>
    <t>-813310241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</si>
  <si>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</si>
  <si>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</si>
  <si>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1589602868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</si>
  <si>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</si>
  <si>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</si>
  <si>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691649276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</si>
  <si>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</si>
  <si>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</si>
  <si>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-685154336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</si>
  <si>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</si>
  <si>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</si>
  <si>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2132554330</t>
  </si>
  <si>
    <t>Poznámka k položce:_x000D_
Dodavatel doplní do jednotkové ceny (J.cena [CZK]) finanční objem, který musí odpovídat 1% ze ZRN. ZRN je dán součtem všech nákladů ze soupisu pro SO 01(SO 01.1,SO 01.2 a SO 01.3.) a SO 02 a PS 01(PS 01.1, PS 01.2 a PS 01.3).Výši procentní sazby (množství) je dodavatel oprávněn měnit, přičemž maximální možná hodnota činí 0,6% tak, jak je předvyplněno v příslušné buňce této položky. Tuto maximální nastavenou procentuální hranici není dodavatel oprávněn překročit.</t>
  </si>
  <si>
    <t>033111001</t>
  </si>
  <si>
    <t>Provozní vlivy Výluka silničního provozu se zajištěním objížďky</t>
  </si>
  <si>
    <t>-404827570</t>
  </si>
  <si>
    <t>Poznámka k položce:_x000D_
Dodavatel doplní do jednotkové ceny (J.cena [CZK]) finanční objem, který musí odpovídat 1% ze ZRN. ZRN je dán součtem všech nákladů ze soupisu pro SO 01(SO 01.1,SO 01.2 a SO 01.3.) a SO 02 a PS 01(PS 01.1, PS 01.2 a PS 01.3).Výši procentní sazby (množství) je dodavatel oprávněn měnit, přičemž maximální možná hodnota činí 0,4% tak, jak je předvyplněno v příslušné buňce této položky. Tuto maximální nastavenou procentuální hranici není dodavatel oprávněn překročit.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</si>
</sst>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9" xfId="0" applyFont="1" applyBorder="1" applyAlignment="1"/>
    <xf numFmtId="0" fontId="7" fillId="0" borderId="20" xfId="0" applyFont="1" applyBorder="1" applyAlignment="1"/>
    <xf numFmtId="166" fontId="7" fillId="0" borderId="20" xfId="0" applyNumberFormat="1" applyFont="1" applyBorder="1" applyAlignment="1"/>
    <xf numFmtId="166" fontId="7" fillId="0" borderId="21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1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8" xfId="0" applyFont="1" applyFill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8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33" t="s">
        <v>5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17" t="s">
        <v>14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R5" s="19"/>
      <c r="BE5" s="214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19" t="s">
        <v>17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R6" s="19"/>
      <c r="BE6" s="215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5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5"/>
      <c r="BS8" s="16" t="s">
        <v>6</v>
      </c>
    </row>
    <row r="9" spans="1:74" s="1" customFormat="1" ht="14.45" customHeight="1">
      <c r="B9" s="19"/>
      <c r="AR9" s="19"/>
      <c r="BE9" s="215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215"/>
      <c r="BS10" s="16" t="s">
        <v>6</v>
      </c>
    </row>
    <row r="11" spans="1:74" s="1" customFormat="1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215"/>
      <c r="BS11" s="16" t="s">
        <v>6</v>
      </c>
    </row>
    <row r="12" spans="1:74" s="1" customFormat="1" ht="6.95" customHeight="1">
      <c r="B12" s="19"/>
      <c r="AR12" s="19"/>
      <c r="BE12" s="215"/>
      <c r="BS12" s="16" t="s">
        <v>6</v>
      </c>
    </row>
    <row r="13" spans="1:74" s="1" customFormat="1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215"/>
      <c r="BS13" s="16" t="s">
        <v>6</v>
      </c>
    </row>
    <row r="14" spans="1:74">
      <c r="B14" s="19"/>
      <c r="E14" s="220" t="s">
        <v>31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6" t="s">
        <v>28</v>
      </c>
      <c r="AN14" s="28" t="s">
        <v>31</v>
      </c>
      <c r="AR14" s="19"/>
      <c r="BE14" s="215"/>
      <c r="BS14" s="16" t="s">
        <v>6</v>
      </c>
    </row>
    <row r="15" spans="1:74" s="1" customFormat="1" ht="6.95" customHeight="1">
      <c r="B15" s="19"/>
      <c r="AR15" s="19"/>
      <c r="BE15" s="215"/>
      <c r="BS15" s="16" t="s">
        <v>3</v>
      </c>
    </row>
    <row r="16" spans="1:74" s="1" customFormat="1" ht="12" customHeight="1">
      <c r="B16" s="19"/>
      <c r="D16" s="26" t="s">
        <v>32</v>
      </c>
      <c r="AK16" s="26" t="s">
        <v>25</v>
      </c>
      <c r="AN16" s="24" t="s">
        <v>1</v>
      </c>
      <c r="AR16" s="19"/>
      <c r="BE16" s="215"/>
      <c r="BS16" s="16" t="s">
        <v>3</v>
      </c>
    </row>
    <row r="17" spans="1:71" s="1" customFormat="1" ht="18.399999999999999" customHeight="1">
      <c r="B17" s="19"/>
      <c r="E17" s="24" t="s">
        <v>21</v>
      </c>
      <c r="AK17" s="26" t="s">
        <v>28</v>
      </c>
      <c r="AN17" s="24" t="s">
        <v>1</v>
      </c>
      <c r="AR17" s="19"/>
      <c r="BE17" s="215"/>
      <c r="BS17" s="16" t="s">
        <v>33</v>
      </c>
    </row>
    <row r="18" spans="1:71" s="1" customFormat="1" ht="6.95" customHeight="1">
      <c r="B18" s="19"/>
      <c r="AR18" s="19"/>
      <c r="BE18" s="215"/>
      <c r="BS18" s="16" t="s">
        <v>6</v>
      </c>
    </row>
    <row r="19" spans="1:71" s="1" customFormat="1" ht="12" customHeight="1">
      <c r="B19" s="19"/>
      <c r="D19" s="26" t="s">
        <v>34</v>
      </c>
      <c r="AK19" s="26" t="s">
        <v>25</v>
      </c>
      <c r="AN19" s="24" t="s">
        <v>1</v>
      </c>
      <c r="AR19" s="19"/>
      <c r="BE19" s="215"/>
      <c r="BS19" s="16" t="s">
        <v>6</v>
      </c>
    </row>
    <row r="20" spans="1:71" s="1" customFormat="1" ht="18.399999999999999" customHeight="1">
      <c r="B20" s="19"/>
      <c r="E20" s="24" t="s">
        <v>21</v>
      </c>
      <c r="AK20" s="26" t="s">
        <v>28</v>
      </c>
      <c r="AN20" s="24" t="s">
        <v>1</v>
      </c>
      <c r="AR20" s="19"/>
      <c r="BE20" s="215"/>
      <c r="BS20" s="16" t="s">
        <v>3</v>
      </c>
    </row>
    <row r="21" spans="1:71" s="1" customFormat="1" ht="6.95" customHeight="1">
      <c r="B21" s="19"/>
      <c r="AR21" s="19"/>
      <c r="BE21" s="215"/>
    </row>
    <row r="22" spans="1:71" s="1" customFormat="1" ht="12" customHeight="1">
      <c r="B22" s="19"/>
      <c r="D22" s="26" t="s">
        <v>35</v>
      </c>
      <c r="AR22" s="19"/>
      <c r="BE22" s="215"/>
    </row>
    <row r="23" spans="1:71" s="1" customFormat="1" ht="16.5" customHeight="1">
      <c r="B23" s="19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R23" s="19"/>
      <c r="BE23" s="215"/>
    </row>
    <row r="24" spans="1:71" s="1" customFormat="1" ht="6.95" customHeight="1">
      <c r="B24" s="19"/>
      <c r="AR24" s="19"/>
      <c r="BE24" s="215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5"/>
    </row>
    <row r="26" spans="1:71" s="2" customFormat="1" ht="25.9" customHeight="1">
      <c r="A26" s="31"/>
      <c r="B26" s="32"/>
      <c r="C26" s="31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3">
        <f>ROUND(AG94,2)</f>
        <v>0</v>
      </c>
      <c r="AL26" s="224"/>
      <c r="AM26" s="224"/>
      <c r="AN26" s="224"/>
      <c r="AO26" s="224"/>
      <c r="AP26" s="31"/>
      <c r="AQ26" s="31"/>
      <c r="AR26" s="32"/>
      <c r="BE26" s="215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15"/>
    </row>
    <row r="28" spans="1:71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25" t="s">
        <v>37</v>
      </c>
      <c r="M28" s="225"/>
      <c r="N28" s="225"/>
      <c r="O28" s="225"/>
      <c r="P28" s="225"/>
      <c r="Q28" s="31"/>
      <c r="R28" s="31"/>
      <c r="S28" s="31"/>
      <c r="T28" s="31"/>
      <c r="U28" s="31"/>
      <c r="V28" s="31"/>
      <c r="W28" s="225" t="s">
        <v>38</v>
      </c>
      <c r="X28" s="225"/>
      <c r="Y28" s="225"/>
      <c r="Z28" s="225"/>
      <c r="AA28" s="225"/>
      <c r="AB28" s="225"/>
      <c r="AC28" s="225"/>
      <c r="AD28" s="225"/>
      <c r="AE28" s="225"/>
      <c r="AF28" s="31"/>
      <c r="AG28" s="31"/>
      <c r="AH28" s="31"/>
      <c r="AI28" s="31"/>
      <c r="AJ28" s="31"/>
      <c r="AK28" s="225" t="s">
        <v>39</v>
      </c>
      <c r="AL28" s="225"/>
      <c r="AM28" s="225"/>
      <c r="AN28" s="225"/>
      <c r="AO28" s="225"/>
      <c r="AP28" s="31"/>
      <c r="AQ28" s="31"/>
      <c r="AR28" s="32"/>
      <c r="BE28" s="215"/>
    </row>
    <row r="29" spans="1:71" s="3" customFormat="1" ht="14.45" customHeight="1">
      <c r="B29" s="36"/>
      <c r="D29" s="26" t="s">
        <v>40</v>
      </c>
      <c r="F29" s="26" t="s">
        <v>41</v>
      </c>
      <c r="L29" s="228">
        <v>0.21</v>
      </c>
      <c r="M29" s="227"/>
      <c r="N29" s="227"/>
      <c r="O29" s="227"/>
      <c r="P29" s="227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K29" s="226">
        <f>ROUND(AV94, 2)</f>
        <v>0</v>
      </c>
      <c r="AL29" s="227"/>
      <c r="AM29" s="227"/>
      <c r="AN29" s="227"/>
      <c r="AO29" s="227"/>
      <c r="AR29" s="36"/>
      <c r="BE29" s="216"/>
    </row>
    <row r="30" spans="1:71" s="3" customFormat="1" ht="14.45" customHeight="1">
      <c r="B30" s="36"/>
      <c r="F30" s="26" t="s">
        <v>42</v>
      </c>
      <c r="L30" s="228">
        <v>0.15</v>
      </c>
      <c r="M30" s="227"/>
      <c r="N30" s="227"/>
      <c r="O30" s="227"/>
      <c r="P30" s="227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K30" s="226">
        <f>ROUND(AW94, 2)</f>
        <v>0</v>
      </c>
      <c r="AL30" s="227"/>
      <c r="AM30" s="227"/>
      <c r="AN30" s="227"/>
      <c r="AO30" s="227"/>
      <c r="AR30" s="36"/>
      <c r="BE30" s="216"/>
    </row>
    <row r="31" spans="1:71" s="3" customFormat="1" ht="14.45" hidden="1" customHeight="1">
      <c r="B31" s="36"/>
      <c r="F31" s="26" t="s">
        <v>43</v>
      </c>
      <c r="L31" s="228">
        <v>0.21</v>
      </c>
      <c r="M31" s="227"/>
      <c r="N31" s="227"/>
      <c r="O31" s="227"/>
      <c r="P31" s="227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K31" s="226">
        <v>0</v>
      </c>
      <c r="AL31" s="227"/>
      <c r="AM31" s="227"/>
      <c r="AN31" s="227"/>
      <c r="AO31" s="227"/>
      <c r="AR31" s="36"/>
      <c r="BE31" s="216"/>
    </row>
    <row r="32" spans="1:71" s="3" customFormat="1" ht="14.45" hidden="1" customHeight="1">
      <c r="B32" s="36"/>
      <c r="F32" s="26" t="s">
        <v>44</v>
      </c>
      <c r="L32" s="228">
        <v>0.15</v>
      </c>
      <c r="M32" s="227"/>
      <c r="N32" s="227"/>
      <c r="O32" s="227"/>
      <c r="P32" s="227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K32" s="226">
        <v>0</v>
      </c>
      <c r="AL32" s="227"/>
      <c r="AM32" s="227"/>
      <c r="AN32" s="227"/>
      <c r="AO32" s="227"/>
      <c r="AR32" s="36"/>
      <c r="BE32" s="216"/>
    </row>
    <row r="33" spans="1:57" s="3" customFormat="1" ht="14.45" hidden="1" customHeight="1">
      <c r="B33" s="36"/>
      <c r="F33" s="26" t="s">
        <v>45</v>
      </c>
      <c r="L33" s="228">
        <v>0</v>
      </c>
      <c r="M33" s="227"/>
      <c r="N33" s="227"/>
      <c r="O33" s="227"/>
      <c r="P33" s="227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K33" s="226">
        <v>0</v>
      </c>
      <c r="AL33" s="227"/>
      <c r="AM33" s="227"/>
      <c r="AN33" s="227"/>
      <c r="AO33" s="227"/>
      <c r="AR33" s="36"/>
      <c r="BE33" s="216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15"/>
    </row>
    <row r="35" spans="1:57" s="2" customFormat="1" ht="25.9" customHeight="1">
      <c r="A35" s="31"/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32" t="s">
        <v>48</v>
      </c>
      <c r="Y35" s="230"/>
      <c r="Z35" s="230"/>
      <c r="AA35" s="230"/>
      <c r="AB35" s="230"/>
      <c r="AC35" s="39"/>
      <c r="AD35" s="39"/>
      <c r="AE35" s="39"/>
      <c r="AF35" s="39"/>
      <c r="AG35" s="39"/>
      <c r="AH35" s="39"/>
      <c r="AI35" s="39"/>
      <c r="AJ35" s="39"/>
      <c r="AK35" s="229">
        <f>SUM(AK26:AK33)</f>
        <v>0</v>
      </c>
      <c r="AL35" s="230"/>
      <c r="AM35" s="230"/>
      <c r="AN35" s="230"/>
      <c r="AO35" s="231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49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50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>
      <c r="A60" s="31"/>
      <c r="B60" s="32"/>
      <c r="C60" s="31"/>
      <c r="D60" s="44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51</v>
      </c>
      <c r="AI60" s="34"/>
      <c r="AJ60" s="34"/>
      <c r="AK60" s="34"/>
      <c r="AL60" s="34"/>
      <c r="AM60" s="44" t="s">
        <v>52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>
      <c r="A64" s="31"/>
      <c r="B64" s="32"/>
      <c r="C64" s="31"/>
      <c r="D64" s="42" t="s">
        <v>53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54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>
      <c r="A75" s="31"/>
      <c r="B75" s="32"/>
      <c r="C75" s="31"/>
      <c r="D75" s="44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51</v>
      </c>
      <c r="AI75" s="34"/>
      <c r="AJ75" s="34"/>
      <c r="AK75" s="34"/>
      <c r="AL75" s="34"/>
      <c r="AM75" s="44" t="s">
        <v>52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55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635220024</v>
      </c>
      <c r="AR84" s="50"/>
    </row>
    <row r="85" spans="1:91" s="5" customFormat="1" ht="36.950000000000003" customHeight="1">
      <c r="B85" s="51"/>
      <c r="C85" s="52" t="s">
        <v>16</v>
      </c>
      <c r="L85" s="212" t="str">
        <f>K6</f>
        <v>Oprava trati v úseku Frýdek- Místek - Frýdlant nad Ostravicí - Ostravice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40" t="str">
        <f>IF(AN8= "","",AN8)</f>
        <v>31. 1. 2023</v>
      </c>
      <c r="AN87" s="240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Správa železnic s.o.,OŘ Ostrava,ST Ostrava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32</v>
      </c>
      <c r="AJ89" s="31"/>
      <c r="AK89" s="31"/>
      <c r="AL89" s="31"/>
      <c r="AM89" s="241" t="str">
        <f>IF(E17="","",E17)</f>
        <v xml:space="preserve"> </v>
      </c>
      <c r="AN89" s="242"/>
      <c r="AO89" s="242"/>
      <c r="AP89" s="242"/>
      <c r="AQ89" s="31"/>
      <c r="AR89" s="32"/>
      <c r="AS89" s="244" t="s">
        <v>56</v>
      </c>
      <c r="AT89" s="245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30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34</v>
      </c>
      <c r="AJ90" s="31"/>
      <c r="AK90" s="31"/>
      <c r="AL90" s="31"/>
      <c r="AM90" s="241" t="str">
        <f>IF(E20="","",E20)</f>
        <v xml:space="preserve"> </v>
      </c>
      <c r="AN90" s="242"/>
      <c r="AO90" s="242"/>
      <c r="AP90" s="242"/>
      <c r="AQ90" s="31"/>
      <c r="AR90" s="32"/>
      <c r="AS90" s="246"/>
      <c r="AT90" s="247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46"/>
      <c r="AT91" s="247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07" t="s">
        <v>57</v>
      </c>
      <c r="D92" s="208"/>
      <c r="E92" s="208"/>
      <c r="F92" s="208"/>
      <c r="G92" s="208"/>
      <c r="H92" s="59"/>
      <c r="I92" s="211" t="s">
        <v>58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39" t="s">
        <v>59</v>
      </c>
      <c r="AH92" s="208"/>
      <c r="AI92" s="208"/>
      <c r="AJ92" s="208"/>
      <c r="AK92" s="208"/>
      <c r="AL92" s="208"/>
      <c r="AM92" s="208"/>
      <c r="AN92" s="211" t="s">
        <v>60</v>
      </c>
      <c r="AO92" s="208"/>
      <c r="AP92" s="243"/>
      <c r="AQ92" s="60" t="s">
        <v>61</v>
      </c>
      <c r="AR92" s="32"/>
      <c r="AS92" s="61" t="s">
        <v>62</v>
      </c>
      <c r="AT92" s="62" t="s">
        <v>63</v>
      </c>
      <c r="AU92" s="62" t="s">
        <v>64</v>
      </c>
      <c r="AV92" s="62" t="s">
        <v>65</v>
      </c>
      <c r="AW92" s="62" t="s">
        <v>66</v>
      </c>
      <c r="AX92" s="62" t="s">
        <v>67</v>
      </c>
      <c r="AY92" s="62" t="s">
        <v>68</v>
      </c>
      <c r="AZ92" s="62" t="s">
        <v>69</v>
      </c>
      <c r="BA92" s="62" t="s">
        <v>70</v>
      </c>
      <c r="BB92" s="62" t="s">
        <v>71</v>
      </c>
      <c r="BC92" s="62" t="s">
        <v>72</v>
      </c>
      <c r="BD92" s="63" t="s">
        <v>73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74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48">
        <f>ROUND(AG95+AG100+AG101+AG106,2)</f>
        <v>0</v>
      </c>
      <c r="AH94" s="248"/>
      <c r="AI94" s="248"/>
      <c r="AJ94" s="248"/>
      <c r="AK94" s="248"/>
      <c r="AL94" s="248"/>
      <c r="AM94" s="248"/>
      <c r="AN94" s="249">
        <f t="shared" ref="AN94:AN106" si="0">SUM(AG94,AT94)</f>
        <v>0</v>
      </c>
      <c r="AO94" s="249"/>
      <c r="AP94" s="249"/>
      <c r="AQ94" s="71" t="s">
        <v>1</v>
      </c>
      <c r="AR94" s="67"/>
      <c r="AS94" s="72">
        <f>ROUND(AS95+AS100+AS101+AS106,2)</f>
        <v>0</v>
      </c>
      <c r="AT94" s="73">
        <f t="shared" ref="AT94:AT106" si="1">ROUND(SUM(AV94:AW94),2)</f>
        <v>0</v>
      </c>
      <c r="AU94" s="74">
        <f>ROUND(AU95+AU100+AU101+AU106,5)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ROUND(AZ95+AZ100+AZ101+AZ106,2)</f>
        <v>0</v>
      </c>
      <c r="BA94" s="73">
        <f>ROUND(BA95+BA100+BA101+BA106,2)</f>
        <v>0</v>
      </c>
      <c r="BB94" s="73">
        <f>ROUND(BB95+BB100+BB101+BB106,2)</f>
        <v>0</v>
      </c>
      <c r="BC94" s="73">
        <f>ROUND(BC95+BC100+BC101+BC106,2)</f>
        <v>0</v>
      </c>
      <c r="BD94" s="75">
        <f>ROUND(BD95+BD100+BD101+BD106,2)</f>
        <v>0</v>
      </c>
      <c r="BS94" s="76" t="s">
        <v>75</v>
      </c>
      <c r="BT94" s="76" t="s">
        <v>76</v>
      </c>
      <c r="BU94" s="77" t="s">
        <v>77</v>
      </c>
      <c r="BV94" s="76" t="s">
        <v>78</v>
      </c>
      <c r="BW94" s="76" t="s">
        <v>4</v>
      </c>
      <c r="BX94" s="76" t="s">
        <v>79</v>
      </c>
      <c r="CL94" s="76" t="s">
        <v>1</v>
      </c>
    </row>
    <row r="95" spans="1:91" s="7" customFormat="1" ht="24.75" customHeight="1">
      <c r="B95" s="78"/>
      <c r="C95" s="79"/>
      <c r="D95" s="209" t="s">
        <v>80</v>
      </c>
      <c r="E95" s="209"/>
      <c r="F95" s="209"/>
      <c r="G95" s="209"/>
      <c r="H95" s="209"/>
      <c r="I95" s="80"/>
      <c r="J95" s="209" t="s">
        <v>81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36">
        <f>ROUND(SUM(AG96:AG99),2)</f>
        <v>0</v>
      </c>
      <c r="AH95" s="235"/>
      <c r="AI95" s="235"/>
      <c r="AJ95" s="235"/>
      <c r="AK95" s="235"/>
      <c r="AL95" s="235"/>
      <c r="AM95" s="235"/>
      <c r="AN95" s="234">
        <f t="shared" si="0"/>
        <v>0</v>
      </c>
      <c r="AO95" s="235"/>
      <c r="AP95" s="235"/>
      <c r="AQ95" s="81" t="s">
        <v>82</v>
      </c>
      <c r="AR95" s="78"/>
      <c r="AS95" s="82">
        <f>ROUND(SUM(AS96:AS99),2)</f>
        <v>0</v>
      </c>
      <c r="AT95" s="83">
        <f t="shared" si="1"/>
        <v>0</v>
      </c>
      <c r="AU95" s="84">
        <f>ROUND(SUM(AU96:AU99),5)</f>
        <v>0</v>
      </c>
      <c r="AV95" s="83">
        <f>ROUND(AZ95*L29,2)</f>
        <v>0</v>
      </c>
      <c r="AW95" s="83">
        <f>ROUND(BA95*L30,2)</f>
        <v>0</v>
      </c>
      <c r="AX95" s="83">
        <f>ROUND(BB95*L29,2)</f>
        <v>0</v>
      </c>
      <c r="AY95" s="83">
        <f>ROUND(BC95*L30,2)</f>
        <v>0</v>
      </c>
      <c r="AZ95" s="83">
        <f>ROUND(SUM(AZ96:AZ99),2)</f>
        <v>0</v>
      </c>
      <c r="BA95" s="83">
        <f>ROUND(SUM(BA96:BA99),2)</f>
        <v>0</v>
      </c>
      <c r="BB95" s="83">
        <f>ROUND(SUM(BB96:BB99),2)</f>
        <v>0</v>
      </c>
      <c r="BC95" s="83">
        <f>ROUND(SUM(BC96:BC99),2)</f>
        <v>0</v>
      </c>
      <c r="BD95" s="85">
        <f>ROUND(SUM(BD96:BD99),2)</f>
        <v>0</v>
      </c>
      <c r="BS95" s="86" t="s">
        <v>75</v>
      </c>
      <c r="BT95" s="86" t="s">
        <v>83</v>
      </c>
      <c r="BV95" s="86" t="s">
        <v>78</v>
      </c>
      <c r="BW95" s="86" t="s">
        <v>84</v>
      </c>
      <c r="BX95" s="86" t="s">
        <v>4</v>
      </c>
      <c r="CL95" s="86" t="s">
        <v>1</v>
      </c>
      <c r="CM95" s="86" t="s">
        <v>85</v>
      </c>
    </row>
    <row r="96" spans="1:91" s="4" customFormat="1" ht="23.25" customHeight="1">
      <c r="A96" s="87" t="s">
        <v>86</v>
      </c>
      <c r="B96" s="50"/>
      <c r="C96" s="12"/>
      <c r="D96" s="12"/>
      <c r="E96" s="210" t="s">
        <v>80</v>
      </c>
      <c r="F96" s="210"/>
      <c r="G96" s="210"/>
      <c r="H96" s="210"/>
      <c r="I96" s="210"/>
      <c r="J96" s="12"/>
      <c r="K96" s="210" t="s">
        <v>81</v>
      </c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37">
        <f>'SO 01 - Oprava trati v ús...'!J30</f>
        <v>0</v>
      </c>
      <c r="AH96" s="238"/>
      <c r="AI96" s="238"/>
      <c r="AJ96" s="238"/>
      <c r="AK96" s="238"/>
      <c r="AL96" s="238"/>
      <c r="AM96" s="238"/>
      <c r="AN96" s="237">
        <f t="shared" si="0"/>
        <v>0</v>
      </c>
      <c r="AO96" s="238"/>
      <c r="AP96" s="238"/>
      <c r="AQ96" s="88" t="s">
        <v>87</v>
      </c>
      <c r="AR96" s="50"/>
      <c r="AS96" s="89">
        <v>0</v>
      </c>
      <c r="AT96" s="90">
        <f t="shared" si="1"/>
        <v>0</v>
      </c>
      <c r="AU96" s="91">
        <f>'SO 01 - Oprava trati v ús...'!P117</f>
        <v>0</v>
      </c>
      <c r="AV96" s="90">
        <f>'SO 01 - Oprava trati v ús...'!J33</f>
        <v>0</v>
      </c>
      <c r="AW96" s="90">
        <f>'SO 01 - Oprava trati v ús...'!J34</f>
        <v>0</v>
      </c>
      <c r="AX96" s="90">
        <f>'SO 01 - Oprava trati v ús...'!J35</f>
        <v>0</v>
      </c>
      <c r="AY96" s="90">
        <f>'SO 01 - Oprava trati v ús...'!J36</f>
        <v>0</v>
      </c>
      <c r="AZ96" s="90">
        <f>'SO 01 - Oprava trati v ús...'!F33</f>
        <v>0</v>
      </c>
      <c r="BA96" s="90">
        <f>'SO 01 - Oprava trati v ús...'!F34</f>
        <v>0</v>
      </c>
      <c r="BB96" s="90">
        <f>'SO 01 - Oprava trati v ús...'!F35</f>
        <v>0</v>
      </c>
      <c r="BC96" s="90">
        <f>'SO 01 - Oprava trati v ús...'!F36</f>
        <v>0</v>
      </c>
      <c r="BD96" s="92">
        <f>'SO 01 - Oprava trati v ús...'!F37</f>
        <v>0</v>
      </c>
      <c r="BT96" s="24" t="s">
        <v>85</v>
      </c>
      <c r="BU96" s="24" t="s">
        <v>88</v>
      </c>
      <c r="BV96" s="24" t="s">
        <v>78</v>
      </c>
      <c r="BW96" s="24" t="s">
        <v>84</v>
      </c>
      <c r="BX96" s="24" t="s">
        <v>4</v>
      </c>
      <c r="CL96" s="24" t="s">
        <v>1</v>
      </c>
      <c r="CM96" s="24" t="s">
        <v>85</v>
      </c>
    </row>
    <row r="97" spans="1:91" s="4" customFormat="1" ht="23.25" customHeight="1">
      <c r="A97" s="87" t="s">
        <v>86</v>
      </c>
      <c r="B97" s="50"/>
      <c r="C97" s="12"/>
      <c r="D97" s="12"/>
      <c r="E97" s="210" t="s">
        <v>89</v>
      </c>
      <c r="F97" s="210"/>
      <c r="G97" s="210"/>
      <c r="H97" s="210"/>
      <c r="I97" s="210"/>
      <c r="J97" s="12"/>
      <c r="K97" s="210" t="s">
        <v>90</v>
      </c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37">
        <f>'SO 01.1. - 1.TK Pržno - B...'!J32</f>
        <v>0</v>
      </c>
      <c r="AH97" s="238"/>
      <c r="AI97" s="238"/>
      <c r="AJ97" s="238"/>
      <c r="AK97" s="238"/>
      <c r="AL97" s="238"/>
      <c r="AM97" s="238"/>
      <c r="AN97" s="237">
        <f t="shared" si="0"/>
        <v>0</v>
      </c>
      <c r="AO97" s="238"/>
      <c r="AP97" s="238"/>
      <c r="AQ97" s="88" t="s">
        <v>87</v>
      </c>
      <c r="AR97" s="50"/>
      <c r="AS97" s="89">
        <v>0</v>
      </c>
      <c r="AT97" s="90">
        <f t="shared" si="1"/>
        <v>0</v>
      </c>
      <c r="AU97" s="91">
        <f>'SO 01.1. - 1.TK Pržno - B...'!P123</f>
        <v>0</v>
      </c>
      <c r="AV97" s="90">
        <f>'SO 01.1. - 1.TK Pržno - B...'!J35</f>
        <v>0</v>
      </c>
      <c r="AW97" s="90">
        <f>'SO 01.1. - 1.TK Pržno - B...'!J36</f>
        <v>0</v>
      </c>
      <c r="AX97" s="90">
        <f>'SO 01.1. - 1.TK Pržno - B...'!J37</f>
        <v>0</v>
      </c>
      <c r="AY97" s="90">
        <f>'SO 01.1. - 1.TK Pržno - B...'!J38</f>
        <v>0</v>
      </c>
      <c r="AZ97" s="90">
        <f>'SO 01.1. - 1.TK Pržno - B...'!F35</f>
        <v>0</v>
      </c>
      <c r="BA97" s="90">
        <f>'SO 01.1. - 1.TK Pržno - B...'!F36</f>
        <v>0</v>
      </c>
      <c r="BB97" s="90">
        <f>'SO 01.1. - 1.TK Pržno - B...'!F37</f>
        <v>0</v>
      </c>
      <c r="BC97" s="90">
        <f>'SO 01.1. - 1.TK Pržno - B...'!F38</f>
        <v>0</v>
      </c>
      <c r="BD97" s="92">
        <f>'SO 01.1. - 1.TK Pržno - B...'!F39</f>
        <v>0</v>
      </c>
      <c r="BT97" s="24" t="s">
        <v>85</v>
      </c>
      <c r="BV97" s="24" t="s">
        <v>78</v>
      </c>
      <c r="BW97" s="24" t="s">
        <v>91</v>
      </c>
      <c r="BX97" s="24" t="s">
        <v>84</v>
      </c>
      <c r="CL97" s="24" t="s">
        <v>1</v>
      </c>
    </row>
    <row r="98" spans="1:91" s="4" customFormat="1" ht="23.25" customHeight="1">
      <c r="A98" s="87" t="s">
        <v>86</v>
      </c>
      <c r="B98" s="50"/>
      <c r="C98" s="12"/>
      <c r="D98" s="12"/>
      <c r="E98" s="210" t="s">
        <v>92</v>
      </c>
      <c r="F98" s="210"/>
      <c r="G98" s="210"/>
      <c r="H98" s="210"/>
      <c r="I98" s="210"/>
      <c r="J98" s="12"/>
      <c r="K98" s="210" t="s">
        <v>90</v>
      </c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37">
        <f>'SO 01.2. - 1.TK Pržno - B...'!J32</f>
        <v>0</v>
      </c>
      <c r="AH98" s="238"/>
      <c r="AI98" s="238"/>
      <c r="AJ98" s="238"/>
      <c r="AK98" s="238"/>
      <c r="AL98" s="238"/>
      <c r="AM98" s="238"/>
      <c r="AN98" s="237">
        <f t="shared" si="0"/>
        <v>0</v>
      </c>
      <c r="AO98" s="238"/>
      <c r="AP98" s="238"/>
      <c r="AQ98" s="88" t="s">
        <v>87</v>
      </c>
      <c r="AR98" s="50"/>
      <c r="AS98" s="89">
        <v>0</v>
      </c>
      <c r="AT98" s="90">
        <f t="shared" si="1"/>
        <v>0</v>
      </c>
      <c r="AU98" s="91">
        <f>'SO 01.2. - 1.TK Pržno - B...'!P123</f>
        <v>0</v>
      </c>
      <c r="AV98" s="90">
        <f>'SO 01.2. - 1.TK Pržno - B...'!J35</f>
        <v>0</v>
      </c>
      <c r="AW98" s="90">
        <f>'SO 01.2. - 1.TK Pržno - B...'!J36</f>
        <v>0</v>
      </c>
      <c r="AX98" s="90">
        <f>'SO 01.2. - 1.TK Pržno - B...'!J37</f>
        <v>0</v>
      </c>
      <c r="AY98" s="90">
        <f>'SO 01.2. - 1.TK Pržno - B...'!J38</f>
        <v>0</v>
      </c>
      <c r="AZ98" s="90">
        <f>'SO 01.2. - 1.TK Pržno - B...'!F35</f>
        <v>0</v>
      </c>
      <c r="BA98" s="90">
        <f>'SO 01.2. - 1.TK Pržno - B...'!F36</f>
        <v>0</v>
      </c>
      <c r="BB98" s="90">
        <f>'SO 01.2. - 1.TK Pržno - B...'!F37</f>
        <v>0</v>
      </c>
      <c r="BC98" s="90">
        <f>'SO 01.2. - 1.TK Pržno - B...'!F38</f>
        <v>0</v>
      </c>
      <c r="BD98" s="92">
        <f>'SO 01.2. - 1.TK Pržno - B...'!F39</f>
        <v>0</v>
      </c>
      <c r="BT98" s="24" t="s">
        <v>85</v>
      </c>
      <c r="BV98" s="24" t="s">
        <v>78</v>
      </c>
      <c r="BW98" s="24" t="s">
        <v>93</v>
      </c>
      <c r="BX98" s="24" t="s">
        <v>84</v>
      </c>
      <c r="CL98" s="24" t="s">
        <v>1</v>
      </c>
    </row>
    <row r="99" spans="1:91" s="4" customFormat="1" ht="16.5" customHeight="1">
      <c r="A99" s="87" t="s">
        <v>86</v>
      </c>
      <c r="B99" s="50"/>
      <c r="C99" s="12"/>
      <c r="D99" s="12"/>
      <c r="E99" s="210" t="s">
        <v>94</v>
      </c>
      <c r="F99" s="210"/>
      <c r="G99" s="210"/>
      <c r="H99" s="210"/>
      <c r="I99" s="210"/>
      <c r="J99" s="12"/>
      <c r="K99" s="210" t="s">
        <v>95</v>
      </c>
      <c r="L99" s="210"/>
      <c r="M99" s="210"/>
      <c r="N99" s="210"/>
      <c r="O99" s="210"/>
      <c r="P99" s="210"/>
      <c r="Q99" s="210"/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237">
        <f>'SO 01.3 - 1.TK Frýdlant n...'!J32</f>
        <v>0</v>
      </c>
      <c r="AH99" s="238"/>
      <c r="AI99" s="238"/>
      <c r="AJ99" s="238"/>
      <c r="AK99" s="238"/>
      <c r="AL99" s="238"/>
      <c r="AM99" s="238"/>
      <c r="AN99" s="237">
        <f t="shared" si="0"/>
        <v>0</v>
      </c>
      <c r="AO99" s="238"/>
      <c r="AP99" s="238"/>
      <c r="AQ99" s="88" t="s">
        <v>87</v>
      </c>
      <c r="AR99" s="50"/>
      <c r="AS99" s="89">
        <v>0</v>
      </c>
      <c r="AT99" s="90">
        <f t="shared" si="1"/>
        <v>0</v>
      </c>
      <c r="AU99" s="91">
        <f>'SO 01.3 - 1.TK Frýdlant n...'!P123</f>
        <v>0</v>
      </c>
      <c r="AV99" s="90">
        <f>'SO 01.3 - 1.TK Frýdlant n...'!J35</f>
        <v>0</v>
      </c>
      <c r="AW99" s="90">
        <f>'SO 01.3 - 1.TK Frýdlant n...'!J36</f>
        <v>0</v>
      </c>
      <c r="AX99" s="90">
        <f>'SO 01.3 - 1.TK Frýdlant n...'!J37</f>
        <v>0</v>
      </c>
      <c r="AY99" s="90">
        <f>'SO 01.3 - 1.TK Frýdlant n...'!J38</f>
        <v>0</v>
      </c>
      <c r="AZ99" s="90">
        <f>'SO 01.3 - 1.TK Frýdlant n...'!F35</f>
        <v>0</v>
      </c>
      <c r="BA99" s="90">
        <f>'SO 01.3 - 1.TK Frýdlant n...'!F36</f>
        <v>0</v>
      </c>
      <c r="BB99" s="90">
        <f>'SO 01.3 - 1.TK Frýdlant n...'!F37</f>
        <v>0</v>
      </c>
      <c r="BC99" s="90">
        <f>'SO 01.3 - 1.TK Frýdlant n...'!F38</f>
        <v>0</v>
      </c>
      <c r="BD99" s="92">
        <f>'SO 01.3 - 1.TK Frýdlant n...'!F39</f>
        <v>0</v>
      </c>
      <c r="BT99" s="24" t="s">
        <v>85</v>
      </c>
      <c r="BV99" s="24" t="s">
        <v>78</v>
      </c>
      <c r="BW99" s="24" t="s">
        <v>96</v>
      </c>
      <c r="BX99" s="24" t="s">
        <v>84</v>
      </c>
      <c r="CL99" s="24" t="s">
        <v>1</v>
      </c>
    </row>
    <row r="100" spans="1:91" s="7" customFormat="1" ht="24.75" customHeight="1">
      <c r="A100" s="87" t="s">
        <v>86</v>
      </c>
      <c r="B100" s="78"/>
      <c r="C100" s="79"/>
      <c r="D100" s="209" t="s">
        <v>97</v>
      </c>
      <c r="E100" s="209"/>
      <c r="F100" s="209"/>
      <c r="G100" s="209"/>
      <c r="H100" s="209"/>
      <c r="I100" s="80"/>
      <c r="J100" s="209" t="s">
        <v>98</v>
      </c>
      <c r="K100" s="209"/>
      <c r="L100" s="209"/>
      <c r="M100" s="209"/>
      <c r="N100" s="209"/>
      <c r="O100" s="209"/>
      <c r="P100" s="209"/>
      <c r="Q100" s="209"/>
      <c r="R100" s="209"/>
      <c r="S100" s="209"/>
      <c r="T100" s="209"/>
      <c r="U100" s="209"/>
      <c r="V100" s="209"/>
      <c r="W100" s="20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34">
        <f>'SO 02 - Oprava trati v ús...'!J30</f>
        <v>0</v>
      </c>
      <c r="AH100" s="235"/>
      <c r="AI100" s="235"/>
      <c r="AJ100" s="235"/>
      <c r="AK100" s="235"/>
      <c r="AL100" s="235"/>
      <c r="AM100" s="235"/>
      <c r="AN100" s="234">
        <f t="shared" si="0"/>
        <v>0</v>
      </c>
      <c r="AO100" s="235"/>
      <c r="AP100" s="235"/>
      <c r="AQ100" s="81" t="s">
        <v>82</v>
      </c>
      <c r="AR100" s="78"/>
      <c r="AS100" s="82">
        <v>0</v>
      </c>
      <c r="AT100" s="83">
        <f t="shared" si="1"/>
        <v>0</v>
      </c>
      <c r="AU100" s="84">
        <f>'SO 02 - Oprava trati v ús...'!P119</f>
        <v>0</v>
      </c>
      <c r="AV100" s="83">
        <f>'SO 02 - Oprava trati v ús...'!J33</f>
        <v>0</v>
      </c>
      <c r="AW100" s="83">
        <f>'SO 02 - Oprava trati v ús...'!J34</f>
        <v>0</v>
      </c>
      <c r="AX100" s="83">
        <f>'SO 02 - Oprava trati v ús...'!J35</f>
        <v>0</v>
      </c>
      <c r="AY100" s="83">
        <f>'SO 02 - Oprava trati v ús...'!J36</f>
        <v>0</v>
      </c>
      <c r="AZ100" s="83">
        <f>'SO 02 - Oprava trati v ús...'!F33</f>
        <v>0</v>
      </c>
      <c r="BA100" s="83">
        <f>'SO 02 - Oprava trati v ús...'!F34</f>
        <v>0</v>
      </c>
      <c r="BB100" s="83">
        <f>'SO 02 - Oprava trati v ús...'!F35</f>
        <v>0</v>
      </c>
      <c r="BC100" s="83">
        <f>'SO 02 - Oprava trati v ús...'!F36</f>
        <v>0</v>
      </c>
      <c r="BD100" s="85">
        <f>'SO 02 - Oprava trati v ús...'!F37</f>
        <v>0</v>
      </c>
      <c r="BT100" s="86" t="s">
        <v>83</v>
      </c>
      <c r="BV100" s="86" t="s">
        <v>78</v>
      </c>
      <c r="BW100" s="86" t="s">
        <v>99</v>
      </c>
      <c r="BX100" s="86" t="s">
        <v>4</v>
      </c>
      <c r="CL100" s="86" t="s">
        <v>1</v>
      </c>
      <c r="CM100" s="86" t="s">
        <v>85</v>
      </c>
    </row>
    <row r="101" spans="1:91" s="7" customFormat="1" ht="37.5" customHeight="1">
      <c r="B101" s="78"/>
      <c r="C101" s="79"/>
      <c r="D101" s="209" t="s">
        <v>100</v>
      </c>
      <c r="E101" s="209"/>
      <c r="F101" s="209"/>
      <c r="G101" s="209"/>
      <c r="H101" s="209"/>
      <c r="I101" s="80"/>
      <c r="J101" s="209" t="s">
        <v>101</v>
      </c>
      <c r="K101" s="209"/>
      <c r="L101" s="209"/>
      <c r="M101" s="209"/>
      <c r="N101" s="209"/>
      <c r="O101" s="209"/>
      <c r="P101" s="209"/>
      <c r="Q101" s="209"/>
      <c r="R101" s="209"/>
      <c r="S101" s="209"/>
      <c r="T101" s="209"/>
      <c r="U101" s="209"/>
      <c r="V101" s="209"/>
      <c r="W101" s="20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36">
        <f>ROUND(SUM(AG102:AG105),2)</f>
        <v>0</v>
      </c>
      <c r="AH101" s="235"/>
      <c r="AI101" s="235"/>
      <c r="AJ101" s="235"/>
      <c r="AK101" s="235"/>
      <c r="AL101" s="235"/>
      <c r="AM101" s="235"/>
      <c r="AN101" s="234">
        <f t="shared" si="0"/>
        <v>0</v>
      </c>
      <c r="AO101" s="235"/>
      <c r="AP101" s="235"/>
      <c r="AQ101" s="81" t="s">
        <v>82</v>
      </c>
      <c r="AR101" s="78"/>
      <c r="AS101" s="82">
        <f>ROUND(SUM(AS102:AS105),2)</f>
        <v>0</v>
      </c>
      <c r="AT101" s="83">
        <f t="shared" si="1"/>
        <v>0</v>
      </c>
      <c r="AU101" s="84">
        <f>ROUND(SUM(AU102:AU105),5)</f>
        <v>0</v>
      </c>
      <c r="AV101" s="83">
        <f>ROUND(AZ101*L29,2)</f>
        <v>0</v>
      </c>
      <c r="AW101" s="83">
        <f>ROUND(BA101*L30,2)</f>
        <v>0</v>
      </c>
      <c r="AX101" s="83">
        <f>ROUND(BB101*L29,2)</f>
        <v>0</v>
      </c>
      <c r="AY101" s="83">
        <f>ROUND(BC101*L30,2)</f>
        <v>0</v>
      </c>
      <c r="AZ101" s="83">
        <f>ROUND(SUM(AZ102:AZ105),2)</f>
        <v>0</v>
      </c>
      <c r="BA101" s="83">
        <f>ROUND(SUM(BA102:BA105),2)</f>
        <v>0</v>
      </c>
      <c r="BB101" s="83">
        <f>ROUND(SUM(BB102:BB105),2)</f>
        <v>0</v>
      </c>
      <c r="BC101" s="83">
        <f>ROUND(SUM(BC102:BC105),2)</f>
        <v>0</v>
      </c>
      <c r="BD101" s="85">
        <f>ROUND(SUM(BD102:BD105),2)</f>
        <v>0</v>
      </c>
      <c r="BS101" s="86" t="s">
        <v>75</v>
      </c>
      <c r="BT101" s="86" t="s">
        <v>83</v>
      </c>
      <c r="BV101" s="86" t="s">
        <v>78</v>
      </c>
      <c r="BW101" s="86" t="s">
        <v>102</v>
      </c>
      <c r="BX101" s="86" t="s">
        <v>4</v>
      </c>
      <c r="CL101" s="86" t="s">
        <v>1</v>
      </c>
      <c r="CM101" s="86" t="s">
        <v>85</v>
      </c>
    </row>
    <row r="102" spans="1:91" s="4" customFormat="1" ht="35.25" customHeight="1">
      <c r="A102" s="87" t="s">
        <v>86</v>
      </c>
      <c r="B102" s="50"/>
      <c r="C102" s="12"/>
      <c r="D102" s="12"/>
      <c r="E102" s="210" t="s">
        <v>100</v>
      </c>
      <c r="F102" s="210"/>
      <c r="G102" s="210"/>
      <c r="H102" s="210"/>
      <c r="I102" s="210"/>
      <c r="J102" s="12"/>
      <c r="K102" s="210" t="s">
        <v>101</v>
      </c>
      <c r="L102" s="210"/>
      <c r="M102" s="210"/>
      <c r="N102" s="210"/>
      <c r="O102" s="210"/>
      <c r="P102" s="210"/>
      <c r="Q102" s="210"/>
      <c r="R102" s="210"/>
      <c r="S102" s="210"/>
      <c r="T102" s="210"/>
      <c r="U102" s="21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37">
        <f>'PS 01 - Oprava trati úsek...'!J30</f>
        <v>0</v>
      </c>
      <c r="AH102" s="238"/>
      <c r="AI102" s="238"/>
      <c r="AJ102" s="238"/>
      <c r="AK102" s="238"/>
      <c r="AL102" s="238"/>
      <c r="AM102" s="238"/>
      <c r="AN102" s="237">
        <f t="shared" si="0"/>
        <v>0</v>
      </c>
      <c r="AO102" s="238"/>
      <c r="AP102" s="238"/>
      <c r="AQ102" s="88" t="s">
        <v>87</v>
      </c>
      <c r="AR102" s="50"/>
      <c r="AS102" s="89">
        <v>0</v>
      </c>
      <c r="AT102" s="90">
        <f t="shared" si="1"/>
        <v>0</v>
      </c>
      <c r="AU102" s="91">
        <f>'PS 01 - Oprava trati úsek...'!P117</f>
        <v>0</v>
      </c>
      <c r="AV102" s="90">
        <f>'PS 01 - Oprava trati úsek...'!J33</f>
        <v>0</v>
      </c>
      <c r="AW102" s="90">
        <f>'PS 01 - Oprava trati úsek...'!J34</f>
        <v>0</v>
      </c>
      <c r="AX102" s="90">
        <f>'PS 01 - Oprava trati úsek...'!J35</f>
        <v>0</v>
      </c>
      <c r="AY102" s="90">
        <f>'PS 01 - Oprava trati úsek...'!J36</f>
        <v>0</v>
      </c>
      <c r="AZ102" s="90">
        <f>'PS 01 - Oprava trati úsek...'!F33</f>
        <v>0</v>
      </c>
      <c r="BA102" s="90">
        <f>'PS 01 - Oprava trati úsek...'!F34</f>
        <v>0</v>
      </c>
      <c r="BB102" s="90">
        <f>'PS 01 - Oprava trati úsek...'!F35</f>
        <v>0</v>
      </c>
      <c r="BC102" s="90">
        <f>'PS 01 - Oprava trati úsek...'!F36</f>
        <v>0</v>
      </c>
      <c r="BD102" s="92">
        <f>'PS 01 - Oprava trati úsek...'!F37</f>
        <v>0</v>
      </c>
      <c r="BT102" s="24" t="s">
        <v>85</v>
      </c>
      <c r="BU102" s="24" t="s">
        <v>88</v>
      </c>
      <c r="BV102" s="24" t="s">
        <v>78</v>
      </c>
      <c r="BW102" s="24" t="s">
        <v>102</v>
      </c>
      <c r="BX102" s="24" t="s">
        <v>4</v>
      </c>
      <c r="CL102" s="24" t="s">
        <v>1</v>
      </c>
      <c r="CM102" s="24" t="s">
        <v>85</v>
      </c>
    </row>
    <row r="103" spans="1:91" s="4" customFormat="1" ht="23.25" customHeight="1">
      <c r="A103" s="87" t="s">
        <v>86</v>
      </c>
      <c r="B103" s="50"/>
      <c r="C103" s="12"/>
      <c r="D103" s="12"/>
      <c r="E103" s="210" t="s">
        <v>103</v>
      </c>
      <c r="F103" s="210"/>
      <c r="G103" s="210"/>
      <c r="H103" s="210"/>
      <c r="I103" s="210"/>
      <c r="J103" s="12"/>
      <c r="K103" s="210" t="s">
        <v>104</v>
      </c>
      <c r="L103" s="210"/>
      <c r="M103" s="210"/>
      <c r="N103" s="210"/>
      <c r="O103" s="210"/>
      <c r="P103" s="210"/>
      <c r="Q103" s="210"/>
      <c r="R103" s="210"/>
      <c r="S103" s="210"/>
      <c r="T103" s="210"/>
      <c r="U103" s="21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37">
        <f>'PS 01.1. - Práce pro SSZT...'!J32</f>
        <v>0</v>
      </c>
      <c r="AH103" s="238"/>
      <c r="AI103" s="238"/>
      <c r="AJ103" s="238"/>
      <c r="AK103" s="238"/>
      <c r="AL103" s="238"/>
      <c r="AM103" s="238"/>
      <c r="AN103" s="237">
        <f t="shared" si="0"/>
        <v>0</v>
      </c>
      <c r="AO103" s="238"/>
      <c r="AP103" s="238"/>
      <c r="AQ103" s="88" t="s">
        <v>87</v>
      </c>
      <c r="AR103" s="50"/>
      <c r="AS103" s="89">
        <v>0</v>
      </c>
      <c r="AT103" s="90">
        <f t="shared" si="1"/>
        <v>0</v>
      </c>
      <c r="AU103" s="91">
        <f>'PS 01.1. - Práce pro SSZT...'!P121</f>
        <v>0</v>
      </c>
      <c r="AV103" s="90">
        <f>'PS 01.1. - Práce pro SSZT...'!J35</f>
        <v>0</v>
      </c>
      <c r="AW103" s="90">
        <f>'PS 01.1. - Práce pro SSZT...'!J36</f>
        <v>0</v>
      </c>
      <c r="AX103" s="90">
        <f>'PS 01.1. - Práce pro SSZT...'!J37</f>
        <v>0</v>
      </c>
      <c r="AY103" s="90">
        <f>'PS 01.1. - Práce pro SSZT...'!J38</f>
        <v>0</v>
      </c>
      <c r="AZ103" s="90">
        <f>'PS 01.1. - Práce pro SSZT...'!F35</f>
        <v>0</v>
      </c>
      <c r="BA103" s="90">
        <f>'PS 01.1. - Práce pro SSZT...'!F36</f>
        <v>0</v>
      </c>
      <c r="BB103" s="90">
        <f>'PS 01.1. - Práce pro SSZT...'!F37</f>
        <v>0</v>
      </c>
      <c r="BC103" s="90">
        <f>'PS 01.1. - Práce pro SSZT...'!F38</f>
        <v>0</v>
      </c>
      <c r="BD103" s="92">
        <f>'PS 01.1. - Práce pro SSZT...'!F39</f>
        <v>0</v>
      </c>
      <c r="BT103" s="24" t="s">
        <v>85</v>
      </c>
      <c r="BV103" s="24" t="s">
        <v>78</v>
      </c>
      <c r="BW103" s="24" t="s">
        <v>105</v>
      </c>
      <c r="BX103" s="24" t="s">
        <v>102</v>
      </c>
      <c r="CL103" s="24" t="s">
        <v>1</v>
      </c>
    </row>
    <row r="104" spans="1:91" s="4" customFormat="1" ht="23.25" customHeight="1">
      <c r="A104" s="87" t="s">
        <v>86</v>
      </c>
      <c r="B104" s="50"/>
      <c r="C104" s="12"/>
      <c r="D104" s="12"/>
      <c r="E104" s="210" t="s">
        <v>106</v>
      </c>
      <c r="F104" s="210"/>
      <c r="G104" s="210"/>
      <c r="H104" s="210"/>
      <c r="I104" s="210"/>
      <c r="J104" s="12"/>
      <c r="K104" s="210" t="s">
        <v>107</v>
      </c>
      <c r="L104" s="210"/>
      <c r="M104" s="210"/>
      <c r="N104" s="210"/>
      <c r="O104" s="210"/>
      <c r="P104" s="210"/>
      <c r="Q104" s="210"/>
      <c r="R104" s="210"/>
      <c r="S104" s="210"/>
      <c r="T104" s="210"/>
      <c r="U104" s="210"/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37">
        <f>'PS 01.2 - Práce pro SSZT ...'!J32</f>
        <v>0</v>
      </c>
      <c r="AH104" s="238"/>
      <c r="AI104" s="238"/>
      <c r="AJ104" s="238"/>
      <c r="AK104" s="238"/>
      <c r="AL104" s="238"/>
      <c r="AM104" s="238"/>
      <c r="AN104" s="237">
        <f t="shared" si="0"/>
        <v>0</v>
      </c>
      <c r="AO104" s="238"/>
      <c r="AP104" s="238"/>
      <c r="AQ104" s="88" t="s">
        <v>87</v>
      </c>
      <c r="AR104" s="50"/>
      <c r="AS104" s="89">
        <v>0</v>
      </c>
      <c r="AT104" s="90">
        <f t="shared" si="1"/>
        <v>0</v>
      </c>
      <c r="AU104" s="91">
        <f>'PS 01.2 - Práce pro SSZT ...'!P121</f>
        <v>0</v>
      </c>
      <c r="AV104" s="90">
        <f>'PS 01.2 - Práce pro SSZT ...'!J35</f>
        <v>0</v>
      </c>
      <c r="AW104" s="90">
        <f>'PS 01.2 - Práce pro SSZT ...'!J36</f>
        <v>0</v>
      </c>
      <c r="AX104" s="90">
        <f>'PS 01.2 - Práce pro SSZT ...'!J37</f>
        <v>0</v>
      </c>
      <c r="AY104" s="90">
        <f>'PS 01.2 - Práce pro SSZT ...'!J38</f>
        <v>0</v>
      </c>
      <c r="AZ104" s="90">
        <f>'PS 01.2 - Práce pro SSZT ...'!F35</f>
        <v>0</v>
      </c>
      <c r="BA104" s="90">
        <f>'PS 01.2 - Práce pro SSZT ...'!F36</f>
        <v>0</v>
      </c>
      <c r="BB104" s="90">
        <f>'PS 01.2 - Práce pro SSZT ...'!F37</f>
        <v>0</v>
      </c>
      <c r="BC104" s="90">
        <f>'PS 01.2 - Práce pro SSZT ...'!F38</f>
        <v>0</v>
      </c>
      <c r="BD104" s="92">
        <f>'PS 01.2 - Práce pro SSZT ...'!F39</f>
        <v>0</v>
      </c>
      <c r="BT104" s="24" t="s">
        <v>85</v>
      </c>
      <c r="BV104" s="24" t="s">
        <v>78</v>
      </c>
      <c r="BW104" s="24" t="s">
        <v>108</v>
      </c>
      <c r="BX104" s="24" t="s">
        <v>102</v>
      </c>
      <c r="CL104" s="24" t="s">
        <v>1</v>
      </c>
    </row>
    <row r="105" spans="1:91" s="4" customFormat="1" ht="23.25" customHeight="1">
      <c r="A105" s="87" t="s">
        <v>86</v>
      </c>
      <c r="B105" s="50"/>
      <c r="C105" s="12"/>
      <c r="D105" s="12"/>
      <c r="E105" s="210" t="s">
        <v>109</v>
      </c>
      <c r="F105" s="210"/>
      <c r="G105" s="210"/>
      <c r="H105" s="210"/>
      <c r="I105" s="210"/>
      <c r="J105" s="12"/>
      <c r="K105" s="210" t="s">
        <v>110</v>
      </c>
      <c r="L105" s="210"/>
      <c r="M105" s="210"/>
      <c r="N105" s="210"/>
      <c r="O105" s="210"/>
      <c r="P105" s="210"/>
      <c r="Q105" s="210"/>
      <c r="R105" s="210"/>
      <c r="S105" s="210"/>
      <c r="T105" s="210"/>
      <c r="U105" s="210"/>
      <c r="V105" s="210"/>
      <c r="W105" s="210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37">
        <f>'PS 01.3. - Práce pro SSZT...'!J32</f>
        <v>0</v>
      </c>
      <c r="AH105" s="238"/>
      <c r="AI105" s="238"/>
      <c r="AJ105" s="238"/>
      <c r="AK105" s="238"/>
      <c r="AL105" s="238"/>
      <c r="AM105" s="238"/>
      <c r="AN105" s="237">
        <f t="shared" si="0"/>
        <v>0</v>
      </c>
      <c r="AO105" s="238"/>
      <c r="AP105" s="238"/>
      <c r="AQ105" s="88" t="s">
        <v>87</v>
      </c>
      <c r="AR105" s="50"/>
      <c r="AS105" s="89">
        <v>0</v>
      </c>
      <c r="AT105" s="90">
        <f t="shared" si="1"/>
        <v>0</v>
      </c>
      <c r="AU105" s="91">
        <f>'PS 01.3. - Práce pro SSZT...'!P122</f>
        <v>0</v>
      </c>
      <c r="AV105" s="90">
        <f>'PS 01.3. - Práce pro SSZT...'!J35</f>
        <v>0</v>
      </c>
      <c r="AW105" s="90">
        <f>'PS 01.3. - Práce pro SSZT...'!J36</f>
        <v>0</v>
      </c>
      <c r="AX105" s="90">
        <f>'PS 01.3. - Práce pro SSZT...'!J37</f>
        <v>0</v>
      </c>
      <c r="AY105" s="90">
        <f>'PS 01.3. - Práce pro SSZT...'!J38</f>
        <v>0</v>
      </c>
      <c r="AZ105" s="90">
        <f>'PS 01.3. - Práce pro SSZT...'!F35</f>
        <v>0</v>
      </c>
      <c r="BA105" s="90">
        <f>'PS 01.3. - Práce pro SSZT...'!F36</f>
        <v>0</v>
      </c>
      <c r="BB105" s="90">
        <f>'PS 01.3. - Práce pro SSZT...'!F37</f>
        <v>0</v>
      </c>
      <c r="BC105" s="90">
        <f>'PS 01.3. - Práce pro SSZT...'!F38</f>
        <v>0</v>
      </c>
      <c r="BD105" s="92">
        <f>'PS 01.3. - Práce pro SSZT...'!F39</f>
        <v>0</v>
      </c>
      <c r="BT105" s="24" t="s">
        <v>85</v>
      </c>
      <c r="BV105" s="24" t="s">
        <v>78</v>
      </c>
      <c r="BW105" s="24" t="s">
        <v>111</v>
      </c>
      <c r="BX105" s="24" t="s">
        <v>102</v>
      </c>
      <c r="CL105" s="24" t="s">
        <v>1</v>
      </c>
    </row>
    <row r="106" spans="1:91" s="7" customFormat="1" ht="16.5" customHeight="1">
      <c r="A106" s="87" t="s">
        <v>86</v>
      </c>
      <c r="B106" s="78"/>
      <c r="C106" s="79"/>
      <c r="D106" s="209" t="s">
        <v>112</v>
      </c>
      <c r="E106" s="209"/>
      <c r="F106" s="209"/>
      <c r="G106" s="209"/>
      <c r="H106" s="209"/>
      <c r="I106" s="80"/>
      <c r="J106" s="209" t="s">
        <v>112</v>
      </c>
      <c r="K106" s="209"/>
      <c r="L106" s="209"/>
      <c r="M106" s="209"/>
      <c r="N106" s="209"/>
      <c r="O106" s="209"/>
      <c r="P106" s="209"/>
      <c r="Q106" s="209"/>
      <c r="R106" s="209"/>
      <c r="S106" s="209"/>
      <c r="T106" s="209"/>
      <c r="U106" s="209"/>
      <c r="V106" s="209"/>
      <c r="W106" s="209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34">
        <f>'VRN - VRN'!J30</f>
        <v>0</v>
      </c>
      <c r="AH106" s="235"/>
      <c r="AI106" s="235"/>
      <c r="AJ106" s="235"/>
      <c r="AK106" s="235"/>
      <c r="AL106" s="235"/>
      <c r="AM106" s="235"/>
      <c r="AN106" s="234">
        <f t="shared" si="0"/>
        <v>0</v>
      </c>
      <c r="AO106" s="235"/>
      <c r="AP106" s="235"/>
      <c r="AQ106" s="81" t="s">
        <v>82</v>
      </c>
      <c r="AR106" s="78"/>
      <c r="AS106" s="93">
        <v>0</v>
      </c>
      <c r="AT106" s="94">
        <f t="shared" si="1"/>
        <v>0</v>
      </c>
      <c r="AU106" s="95">
        <f>'VRN - VRN'!P117</f>
        <v>0</v>
      </c>
      <c r="AV106" s="94">
        <f>'VRN - VRN'!J33</f>
        <v>0</v>
      </c>
      <c r="AW106" s="94">
        <f>'VRN - VRN'!J34</f>
        <v>0</v>
      </c>
      <c r="AX106" s="94">
        <f>'VRN - VRN'!J35</f>
        <v>0</v>
      </c>
      <c r="AY106" s="94">
        <f>'VRN - VRN'!J36</f>
        <v>0</v>
      </c>
      <c r="AZ106" s="94">
        <f>'VRN - VRN'!F33</f>
        <v>0</v>
      </c>
      <c r="BA106" s="94">
        <f>'VRN - VRN'!F34</f>
        <v>0</v>
      </c>
      <c r="BB106" s="94">
        <f>'VRN - VRN'!F35</f>
        <v>0</v>
      </c>
      <c r="BC106" s="94">
        <f>'VRN - VRN'!F36</f>
        <v>0</v>
      </c>
      <c r="BD106" s="96">
        <f>'VRN - VRN'!F37</f>
        <v>0</v>
      </c>
      <c r="BT106" s="86" t="s">
        <v>83</v>
      </c>
      <c r="BV106" s="86" t="s">
        <v>78</v>
      </c>
      <c r="BW106" s="86" t="s">
        <v>113</v>
      </c>
      <c r="BX106" s="86" t="s">
        <v>4</v>
      </c>
      <c r="CL106" s="86" t="s">
        <v>1</v>
      </c>
      <c r="CM106" s="86" t="s">
        <v>85</v>
      </c>
    </row>
    <row r="107" spans="1:91" s="2" customFormat="1" ht="30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2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</row>
    <row r="108" spans="1:91" s="2" customFormat="1" ht="6.95" customHeight="1">
      <c r="A108" s="31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32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</row>
  </sheetData>
  <mergeCells count="86">
    <mergeCell ref="AN105:AP105"/>
    <mergeCell ref="AG105:AM105"/>
    <mergeCell ref="AN106:AP106"/>
    <mergeCell ref="AG106:AM106"/>
    <mergeCell ref="AG94:AM94"/>
    <mergeCell ref="AN94:AP94"/>
    <mergeCell ref="AN104:AP104"/>
    <mergeCell ref="AN103:AP103"/>
    <mergeCell ref="AN92:AP92"/>
    <mergeCell ref="AN102:AP102"/>
    <mergeCell ref="AN95:AP95"/>
    <mergeCell ref="AN100:AP100"/>
    <mergeCell ref="AN96:AP96"/>
    <mergeCell ref="AN97:AP97"/>
    <mergeCell ref="AN101:AP101"/>
    <mergeCell ref="AN98:AP98"/>
    <mergeCell ref="AR2:BE2"/>
    <mergeCell ref="AG100:AM100"/>
    <mergeCell ref="AG101:AM101"/>
    <mergeCell ref="AG99:AM99"/>
    <mergeCell ref="AG103:AM103"/>
    <mergeCell ref="AG102:AM102"/>
    <mergeCell ref="AG97:AM97"/>
    <mergeCell ref="AG96:AM96"/>
    <mergeCell ref="AG95:AM95"/>
    <mergeCell ref="AG98:AM98"/>
    <mergeCell ref="AG92:AM92"/>
    <mergeCell ref="AM87:AN87"/>
    <mergeCell ref="AM89:AP89"/>
    <mergeCell ref="AM90:AP90"/>
    <mergeCell ref="AN99:AP99"/>
    <mergeCell ref="AS89:AT91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K97:AF97"/>
    <mergeCell ref="L85:AJ85"/>
    <mergeCell ref="E105:I105"/>
    <mergeCell ref="K105:AF105"/>
    <mergeCell ref="D106:H106"/>
    <mergeCell ref="J106:AF106"/>
    <mergeCell ref="AG104:AM104"/>
    <mergeCell ref="K104:AF104"/>
    <mergeCell ref="K102:AF102"/>
    <mergeCell ref="K98:AF98"/>
    <mergeCell ref="K99:AF99"/>
    <mergeCell ref="K103:AF103"/>
    <mergeCell ref="C92:G92"/>
    <mergeCell ref="D95:H95"/>
    <mergeCell ref="D100:H100"/>
    <mergeCell ref="D101:H101"/>
    <mergeCell ref="E104:I104"/>
    <mergeCell ref="E98:I98"/>
    <mergeCell ref="E97:I97"/>
    <mergeCell ref="E96:I96"/>
    <mergeCell ref="E102:I102"/>
    <mergeCell ref="E99:I99"/>
    <mergeCell ref="E103:I103"/>
    <mergeCell ref="I92:AF92"/>
    <mergeCell ref="J95:AF95"/>
    <mergeCell ref="J101:AF101"/>
    <mergeCell ref="J100:AF100"/>
    <mergeCell ref="K96:AF96"/>
  </mergeCells>
  <hyperlinks>
    <hyperlink ref="A96" location="'SO 01 - Oprava trati v ús...'!C2" display="/"/>
    <hyperlink ref="A97" location="'SO 01.1. - 1.TK Pržno - B...'!C2" display="/"/>
    <hyperlink ref="A98" location="'SO 01.2. - 1.TK Pržno - B...'!C2" display="/"/>
    <hyperlink ref="A99" location="'SO 01.3 - 1.TK Frýdlant n...'!C2" display="/"/>
    <hyperlink ref="A100" location="'SO 02 - Oprava trati v ús...'!C2" display="/"/>
    <hyperlink ref="A102" location="'PS 01 - Oprava trati úsek...'!C2" display="/"/>
    <hyperlink ref="A103" location="'PS 01.1. - Práce pro SSZT...'!C2" display="/"/>
    <hyperlink ref="A104" location="'PS 01.2 - Práce pro SSZT ...'!C2" display="/"/>
    <hyperlink ref="A105" location="'PS 01.3. - Práce pro SSZT...'!C2" display="/"/>
    <hyperlink ref="A106" location="'VRN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111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hidden="1" customHeight="1">
      <c r="B4" s="19"/>
      <c r="D4" s="20" t="s">
        <v>114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50" t="str">
        <f>'Rekapitulace stavby'!K6</f>
        <v>Oprava trati v úseku Frýdek- Místek - Frýdlant nad Ostravicí - Ostravice</v>
      </c>
      <c r="F7" s="251"/>
      <c r="G7" s="251"/>
      <c r="H7" s="251"/>
      <c r="L7" s="19"/>
    </row>
    <row r="8" spans="1:46" s="1" customFormat="1" ht="12" hidden="1" customHeight="1">
      <c r="B8" s="19"/>
      <c r="D8" s="26" t="s">
        <v>115</v>
      </c>
      <c r="L8" s="19"/>
    </row>
    <row r="9" spans="1:46" s="2" customFormat="1" ht="16.5" hidden="1" customHeight="1">
      <c r="A9" s="31"/>
      <c r="B9" s="32"/>
      <c r="C9" s="31"/>
      <c r="D9" s="31"/>
      <c r="E9" s="250" t="s">
        <v>307</v>
      </c>
      <c r="F9" s="252"/>
      <c r="G9" s="252"/>
      <c r="H9" s="25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140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12" t="s">
        <v>364</v>
      </c>
      <c r="F11" s="252"/>
      <c r="G11" s="252"/>
      <c r="H11" s="252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31. 1. 2023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">
        <v>26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">
        <v>308</v>
      </c>
      <c r="F17" s="31"/>
      <c r="G17" s="31"/>
      <c r="H17" s="31"/>
      <c r="I17" s="26" t="s">
        <v>28</v>
      </c>
      <c r="J17" s="24" t="s">
        <v>29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30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53" t="str">
        <f>'Rekapitulace stavby'!E14</f>
        <v>Vyplň údaj</v>
      </c>
      <c r="F20" s="217"/>
      <c r="G20" s="217"/>
      <c r="H20" s="217"/>
      <c r="I20" s="26" t="s">
        <v>28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32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28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34</v>
      </c>
      <c r="E25" s="31"/>
      <c r="F25" s="31"/>
      <c r="G25" s="31"/>
      <c r="H25" s="31"/>
      <c r="I25" s="26" t="s">
        <v>25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28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35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22" t="s">
        <v>1</v>
      </c>
      <c r="F29" s="222"/>
      <c r="G29" s="222"/>
      <c r="H29" s="22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36</v>
      </c>
      <c r="E32" s="31"/>
      <c r="F32" s="31"/>
      <c r="G32" s="31"/>
      <c r="H32" s="31"/>
      <c r="I32" s="31"/>
      <c r="J32" s="70">
        <f>ROUND(J122,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38</v>
      </c>
      <c r="G34" s="31"/>
      <c r="H34" s="31"/>
      <c r="I34" s="35" t="s">
        <v>37</v>
      </c>
      <c r="J34" s="35" t="s">
        <v>39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40</v>
      </c>
      <c r="E35" s="26" t="s">
        <v>41</v>
      </c>
      <c r="F35" s="103">
        <f>ROUND((SUM(BE122:BE134)),  2)</f>
        <v>0</v>
      </c>
      <c r="G35" s="31"/>
      <c r="H35" s="31"/>
      <c r="I35" s="104">
        <v>0.21</v>
      </c>
      <c r="J35" s="103">
        <f>ROUND(((SUM(BE122:BE134))*I35),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103">
        <f>ROUND((SUM(BF122:BF134)),  2)</f>
        <v>0</v>
      </c>
      <c r="G36" s="31"/>
      <c r="H36" s="31"/>
      <c r="I36" s="104">
        <v>0.15</v>
      </c>
      <c r="J36" s="103">
        <f>ROUND(((SUM(BF122:BF134))*I36),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103">
        <f>ROUND((SUM(BG122:BG134)),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44</v>
      </c>
      <c r="F38" s="103">
        <f>ROUND((SUM(BH122:BH134)),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45</v>
      </c>
      <c r="F39" s="103">
        <f>ROUND((SUM(BI122:BI134)),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46</v>
      </c>
      <c r="E41" s="59"/>
      <c r="F41" s="59"/>
      <c r="G41" s="107" t="s">
        <v>47</v>
      </c>
      <c r="H41" s="108" t="s">
        <v>48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51</v>
      </c>
      <c r="E61" s="34"/>
      <c r="F61" s="111" t="s">
        <v>52</v>
      </c>
      <c r="G61" s="44" t="s">
        <v>51</v>
      </c>
      <c r="H61" s="34"/>
      <c r="I61" s="34"/>
      <c r="J61" s="112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51</v>
      </c>
      <c r="E76" s="34"/>
      <c r="F76" s="111" t="s">
        <v>52</v>
      </c>
      <c r="G76" s="44" t="s">
        <v>51</v>
      </c>
      <c r="H76" s="34"/>
      <c r="I76" s="34"/>
      <c r="J76" s="112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50" t="str">
        <f>E7</f>
        <v>Oprava trati v úseku Frýdek- Místek - Frýdlant nad Ostravicí - Ostravice</v>
      </c>
      <c r="F85" s="251"/>
      <c r="G85" s="251"/>
      <c r="H85" s="25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115</v>
      </c>
      <c r="L86" s="19"/>
    </row>
    <row r="87" spans="1:31" s="2" customFormat="1" ht="16.5" customHeight="1">
      <c r="A87" s="31"/>
      <c r="B87" s="32"/>
      <c r="C87" s="31"/>
      <c r="D87" s="31"/>
      <c r="E87" s="250" t="s">
        <v>307</v>
      </c>
      <c r="F87" s="252"/>
      <c r="G87" s="252"/>
      <c r="H87" s="25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140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12" t="str">
        <f>E11</f>
        <v>PS 01.3. - Práce pro SSZT Frýdlant nad Ostravicí - Ostravice Sborník ÚOŽI Sborník ÚRS</v>
      </c>
      <c r="F89" s="252"/>
      <c r="G89" s="252"/>
      <c r="H89" s="252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 xml:space="preserve"> </v>
      </c>
      <c r="G91" s="31"/>
      <c r="H91" s="31"/>
      <c r="I91" s="26" t="s">
        <v>22</v>
      </c>
      <c r="J91" s="54" t="str">
        <f>IF(J14="","",J14)</f>
        <v>31. 1. 2023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>Správa železnic s.o.,OŘ Ostrava,SSZT Ostrava</v>
      </c>
      <c r="G93" s="31"/>
      <c r="H93" s="31"/>
      <c r="I93" s="26" t="s">
        <v>32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30</v>
      </c>
      <c r="D94" s="31"/>
      <c r="E94" s="31"/>
      <c r="F94" s="24" t="str">
        <f>IF(E20="","",E20)</f>
        <v>Vyplň údaj</v>
      </c>
      <c r="G94" s="31"/>
      <c r="H94" s="31"/>
      <c r="I94" s="26" t="s">
        <v>34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119</v>
      </c>
      <c r="D96" s="105"/>
      <c r="E96" s="105"/>
      <c r="F96" s="105"/>
      <c r="G96" s="105"/>
      <c r="H96" s="105"/>
      <c r="I96" s="105"/>
      <c r="J96" s="114" t="s">
        <v>120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121</v>
      </c>
      <c r="D98" s="31"/>
      <c r="E98" s="31"/>
      <c r="F98" s="31"/>
      <c r="G98" s="31"/>
      <c r="H98" s="31"/>
      <c r="I98" s="31"/>
      <c r="J98" s="70">
        <f>J122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122</v>
      </c>
    </row>
    <row r="99" spans="1:47" s="9" customFormat="1" ht="24.95" customHeight="1">
      <c r="B99" s="116"/>
      <c r="D99" s="117" t="s">
        <v>309</v>
      </c>
      <c r="E99" s="118"/>
      <c r="F99" s="118"/>
      <c r="G99" s="118"/>
      <c r="H99" s="118"/>
      <c r="I99" s="118"/>
      <c r="J99" s="119">
        <f>J123</f>
        <v>0</v>
      </c>
      <c r="L99" s="116"/>
    </row>
    <row r="100" spans="1:47" s="12" customFormat="1" ht="19.899999999999999" customHeight="1">
      <c r="B100" s="141"/>
      <c r="D100" s="142" t="s">
        <v>365</v>
      </c>
      <c r="E100" s="143"/>
      <c r="F100" s="143"/>
      <c r="G100" s="143"/>
      <c r="H100" s="143"/>
      <c r="I100" s="143"/>
      <c r="J100" s="144">
        <f>J124</f>
        <v>0</v>
      </c>
      <c r="L100" s="141"/>
    </row>
    <row r="101" spans="1:47" s="2" customFormat="1" ht="21.75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124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1"/>
      <c r="D110" s="31"/>
      <c r="E110" s="250" t="str">
        <f>E7</f>
        <v>Oprava trati v úseku Frýdek- Místek - Frýdlant nad Ostravicí - Ostravice</v>
      </c>
      <c r="F110" s="251"/>
      <c r="G110" s="251"/>
      <c r="H110" s="25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9"/>
      <c r="C111" s="26" t="s">
        <v>115</v>
      </c>
      <c r="L111" s="19"/>
    </row>
    <row r="112" spans="1:47" s="2" customFormat="1" ht="16.5" customHeight="1">
      <c r="A112" s="31"/>
      <c r="B112" s="32"/>
      <c r="C112" s="31"/>
      <c r="D112" s="31"/>
      <c r="E112" s="250" t="s">
        <v>307</v>
      </c>
      <c r="F112" s="252"/>
      <c r="G112" s="252"/>
      <c r="H112" s="252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140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12" t="str">
        <f>E11</f>
        <v>PS 01.3. - Práce pro SSZT Frýdlant nad Ostravicí - Ostravice Sborník ÚOŽI Sborník ÚRS</v>
      </c>
      <c r="F114" s="252"/>
      <c r="G114" s="252"/>
      <c r="H114" s="252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F14</f>
        <v xml:space="preserve"> </v>
      </c>
      <c r="G116" s="31"/>
      <c r="H116" s="31"/>
      <c r="I116" s="26" t="s">
        <v>22</v>
      </c>
      <c r="J116" s="54" t="str">
        <f>IF(J14="","",J14)</f>
        <v>31. 1. 2023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E17</f>
        <v>Správa železnic s.o.,OŘ Ostrava,SSZT Ostrava</v>
      </c>
      <c r="G118" s="31"/>
      <c r="H118" s="31"/>
      <c r="I118" s="26" t="s">
        <v>32</v>
      </c>
      <c r="J118" s="29" t="str">
        <f>E23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30</v>
      </c>
      <c r="D119" s="31"/>
      <c r="E119" s="31"/>
      <c r="F119" s="24" t="str">
        <f>IF(E20="","",E20)</f>
        <v>Vyplň údaj</v>
      </c>
      <c r="G119" s="31"/>
      <c r="H119" s="31"/>
      <c r="I119" s="26" t="s">
        <v>34</v>
      </c>
      <c r="J119" s="29" t="str">
        <f>E26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0" customFormat="1" ht="29.25" customHeight="1">
      <c r="A121" s="120"/>
      <c r="B121" s="121"/>
      <c r="C121" s="122" t="s">
        <v>125</v>
      </c>
      <c r="D121" s="123" t="s">
        <v>61</v>
      </c>
      <c r="E121" s="123" t="s">
        <v>57</v>
      </c>
      <c r="F121" s="123" t="s">
        <v>58</v>
      </c>
      <c r="G121" s="123" t="s">
        <v>126</v>
      </c>
      <c r="H121" s="123" t="s">
        <v>127</v>
      </c>
      <c r="I121" s="123" t="s">
        <v>128</v>
      </c>
      <c r="J121" s="123" t="s">
        <v>120</v>
      </c>
      <c r="K121" s="124" t="s">
        <v>129</v>
      </c>
      <c r="L121" s="125"/>
      <c r="M121" s="61" t="s">
        <v>1</v>
      </c>
      <c r="N121" s="62" t="s">
        <v>40</v>
      </c>
      <c r="O121" s="62" t="s">
        <v>130</v>
      </c>
      <c r="P121" s="62" t="s">
        <v>131</v>
      </c>
      <c r="Q121" s="62" t="s">
        <v>132</v>
      </c>
      <c r="R121" s="62" t="s">
        <v>133</v>
      </c>
      <c r="S121" s="62" t="s">
        <v>134</v>
      </c>
      <c r="T121" s="63" t="s">
        <v>135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9" customHeight="1">
      <c r="A122" s="31"/>
      <c r="B122" s="32"/>
      <c r="C122" s="68" t="s">
        <v>136</v>
      </c>
      <c r="D122" s="31"/>
      <c r="E122" s="31"/>
      <c r="F122" s="31"/>
      <c r="G122" s="31"/>
      <c r="H122" s="31"/>
      <c r="I122" s="31"/>
      <c r="J122" s="126">
        <f>BK122</f>
        <v>0</v>
      </c>
      <c r="K122" s="31"/>
      <c r="L122" s="32"/>
      <c r="M122" s="64"/>
      <c r="N122" s="55"/>
      <c r="O122" s="65"/>
      <c r="P122" s="127">
        <f>P123</f>
        <v>0</v>
      </c>
      <c r="Q122" s="65"/>
      <c r="R122" s="127">
        <f>R123</f>
        <v>0</v>
      </c>
      <c r="S122" s="65"/>
      <c r="T122" s="12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75</v>
      </c>
      <c r="AU122" s="16" t="s">
        <v>122</v>
      </c>
      <c r="BK122" s="129">
        <f>BK123</f>
        <v>0</v>
      </c>
    </row>
    <row r="123" spans="1:65" s="11" customFormat="1" ht="25.9" customHeight="1">
      <c r="B123" s="130"/>
      <c r="D123" s="131" t="s">
        <v>75</v>
      </c>
      <c r="E123" s="132" t="s">
        <v>160</v>
      </c>
      <c r="F123" s="132" t="s">
        <v>310</v>
      </c>
      <c r="I123" s="133"/>
      <c r="J123" s="134">
        <f>BK123</f>
        <v>0</v>
      </c>
      <c r="L123" s="130"/>
      <c r="M123" s="145"/>
      <c r="N123" s="146"/>
      <c r="O123" s="146"/>
      <c r="P123" s="147">
        <f>P124</f>
        <v>0</v>
      </c>
      <c r="Q123" s="146"/>
      <c r="R123" s="147">
        <f>R124</f>
        <v>0</v>
      </c>
      <c r="S123" s="146"/>
      <c r="T123" s="148">
        <f>T124</f>
        <v>0</v>
      </c>
      <c r="AR123" s="131" t="s">
        <v>159</v>
      </c>
      <c r="AT123" s="139" t="s">
        <v>75</v>
      </c>
      <c r="AU123" s="139" t="s">
        <v>76</v>
      </c>
      <c r="AY123" s="131" t="s">
        <v>139</v>
      </c>
      <c r="BK123" s="140">
        <f>BK124</f>
        <v>0</v>
      </c>
    </row>
    <row r="124" spans="1:65" s="11" customFormat="1" ht="22.9" customHeight="1">
      <c r="B124" s="130"/>
      <c r="D124" s="131" t="s">
        <v>75</v>
      </c>
      <c r="E124" s="149" t="s">
        <v>366</v>
      </c>
      <c r="F124" s="149" t="s">
        <v>367</v>
      </c>
      <c r="I124" s="133"/>
      <c r="J124" s="150">
        <f>BK124</f>
        <v>0</v>
      </c>
      <c r="L124" s="130"/>
      <c r="M124" s="145"/>
      <c r="N124" s="146"/>
      <c r="O124" s="146"/>
      <c r="P124" s="147">
        <f>SUM(P125:P134)</f>
        <v>0</v>
      </c>
      <c r="Q124" s="146"/>
      <c r="R124" s="147">
        <f>SUM(R125:R134)</f>
        <v>0</v>
      </c>
      <c r="S124" s="146"/>
      <c r="T124" s="148">
        <f>SUM(T125:T134)</f>
        <v>0</v>
      </c>
      <c r="AR124" s="131" t="s">
        <v>159</v>
      </c>
      <c r="AT124" s="139" t="s">
        <v>75</v>
      </c>
      <c r="AU124" s="139" t="s">
        <v>83</v>
      </c>
      <c r="AY124" s="131" t="s">
        <v>139</v>
      </c>
      <c r="BK124" s="140">
        <f>SUM(BK125:BK134)</f>
        <v>0</v>
      </c>
    </row>
    <row r="125" spans="1:65" s="2" customFormat="1" ht="37.9" customHeight="1">
      <c r="A125" s="31"/>
      <c r="B125" s="151"/>
      <c r="C125" s="152" t="s">
        <v>83</v>
      </c>
      <c r="D125" s="152" t="s">
        <v>146</v>
      </c>
      <c r="E125" s="153" t="s">
        <v>368</v>
      </c>
      <c r="F125" s="154" t="s">
        <v>369</v>
      </c>
      <c r="G125" s="155" t="s">
        <v>180</v>
      </c>
      <c r="H125" s="156">
        <v>39</v>
      </c>
      <c r="I125" s="157"/>
      <c r="J125" s="158">
        <f>ROUND(I125*H125,2)</f>
        <v>0</v>
      </c>
      <c r="K125" s="154" t="s">
        <v>370</v>
      </c>
      <c r="L125" s="32"/>
      <c r="M125" s="159" t="s">
        <v>1</v>
      </c>
      <c r="N125" s="160" t="s">
        <v>41</v>
      </c>
      <c r="O125" s="57"/>
      <c r="P125" s="161">
        <f>O125*H125</f>
        <v>0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63" t="s">
        <v>371</v>
      </c>
      <c r="AT125" s="163" t="s">
        <v>146</v>
      </c>
      <c r="AU125" s="163" t="s">
        <v>85</v>
      </c>
      <c r="AY125" s="16" t="s">
        <v>139</v>
      </c>
      <c r="BE125" s="164">
        <f>IF(N125="základní",J125,0)</f>
        <v>0</v>
      </c>
      <c r="BF125" s="164">
        <f>IF(N125="snížená",J125,0)</f>
        <v>0</v>
      </c>
      <c r="BG125" s="164">
        <f>IF(N125="zákl. přenesená",J125,0)</f>
        <v>0</v>
      </c>
      <c r="BH125" s="164">
        <f>IF(N125="sníž. přenesená",J125,0)</f>
        <v>0</v>
      </c>
      <c r="BI125" s="164">
        <f>IF(N125="nulová",J125,0)</f>
        <v>0</v>
      </c>
      <c r="BJ125" s="16" t="s">
        <v>83</v>
      </c>
      <c r="BK125" s="164">
        <f>ROUND(I125*H125,2)</f>
        <v>0</v>
      </c>
      <c r="BL125" s="16" t="s">
        <v>371</v>
      </c>
      <c r="BM125" s="163" t="s">
        <v>372</v>
      </c>
    </row>
    <row r="126" spans="1:65" s="13" customFormat="1" ht="11.25">
      <c r="B126" s="180"/>
      <c r="D126" s="165" t="s">
        <v>166</v>
      </c>
      <c r="E126" s="181" t="s">
        <v>1</v>
      </c>
      <c r="F126" s="182" t="s">
        <v>373</v>
      </c>
      <c r="H126" s="183">
        <v>33</v>
      </c>
      <c r="I126" s="184"/>
      <c r="L126" s="180"/>
      <c r="M126" s="185"/>
      <c r="N126" s="186"/>
      <c r="O126" s="186"/>
      <c r="P126" s="186"/>
      <c r="Q126" s="186"/>
      <c r="R126" s="186"/>
      <c r="S126" s="186"/>
      <c r="T126" s="187"/>
      <c r="AT126" s="181" t="s">
        <v>166</v>
      </c>
      <c r="AU126" s="181" t="s">
        <v>85</v>
      </c>
      <c r="AV126" s="13" t="s">
        <v>85</v>
      </c>
      <c r="AW126" s="13" t="s">
        <v>33</v>
      </c>
      <c r="AX126" s="13" t="s">
        <v>76</v>
      </c>
      <c r="AY126" s="181" t="s">
        <v>139</v>
      </c>
    </row>
    <row r="127" spans="1:65" s="13" customFormat="1" ht="11.25">
      <c r="B127" s="180"/>
      <c r="D127" s="165" t="s">
        <v>166</v>
      </c>
      <c r="E127" s="181" t="s">
        <v>1</v>
      </c>
      <c r="F127" s="182" t="s">
        <v>374</v>
      </c>
      <c r="H127" s="183">
        <v>6</v>
      </c>
      <c r="I127" s="184"/>
      <c r="L127" s="180"/>
      <c r="M127" s="185"/>
      <c r="N127" s="186"/>
      <c r="O127" s="186"/>
      <c r="P127" s="186"/>
      <c r="Q127" s="186"/>
      <c r="R127" s="186"/>
      <c r="S127" s="186"/>
      <c r="T127" s="187"/>
      <c r="AT127" s="181" t="s">
        <v>166</v>
      </c>
      <c r="AU127" s="181" t="s">
        <v>85</v>
      </c>
      <c r="AV127" s="13" t="s">
        <v>85</v>
      </c>
      <c r="AW127" s="13" t="s">
        <v>33</v>
      </c>
      <c r="AX127" s="13" t="s">
        <v>76</v>
      </c>
      <c r="AY127" s="181" t="s">
        <v>139</v>
      </c>
    </row>
    <row r="128" spans="1:65" s="14" customFormat="1" ht="11.25">
      <c r="B128" s="188"/>
      <c r="D128" s="165" t="s">
        <v>166</v>
      </c>
      <c r="E128" s="189" t="s">
        <v>1</v>
      </c>
      <c r="F128" s="190" t="s">
        <v>169</v>
      </c>
      <c r="H128" s="191">
        <v>39</v>
      </c>
      <c r="I128" s="192"/>
      <c r="L128" s="188"/>
      <c r="M128" s="193"/>
      <c r="N128" s="194"/>
      <c r="O128" s="194"/>
      <c r="P128" s="194"/>
      <c r="Q128" s="194"/>
      <c r="R128" s="194"/>
      <c r="S128" s="194"/>
      <c r="T128" s="195"/>
      <c r="AT128" s="189" t="s">
        <v>166</v>
      </c>
      <c r="AU128" s="189" t="s">
        <v>85</v>
      </c>
      <c r="AV128" s="14" t="s">
        <v>151</v>
      </c>
      <c r="AW128" s="14" t="s">
        <v>33</v>
      </c>
      <c r="AX128" s="14" t="s">
        <v>83</v>
      </c>
      <c r="AY128" s="189" t="s">
        <v>139</v>
      </c>
    </row>
    <row r="129" spans="1:65" s="2" customFormat="1" ht="33" customHeight="1">
      <c r="A129" s="31"/>
      <c r="B129" s="151"/>
      <c r="C129" s="152" t="s">
        <v>85</v>
      </c>
      <c r="D129" s="152" t="s">
        <v>146</v>
      </c>
      <c r="E129" s="153" t="s">
        <v>375</v>
      </c>
      <c r="F129" s="154" t="s">
        <v>376</v>
      </c>
      <c r="G129" s="155" t="s">
        <v>180</v>
      </c>
      <c r="H129" s="156">
        <v>6</v>
      </c>
      <c r="I129" s="157"/>
      <c r="J129" s="158">
        <f>ROUND(I129*H129,2)</f>
        <v>0</v>
      </c>
      <c r="K129" s="154" t="s">
        <v>370</v>
      </c>
      <c r="L129" s="32"/>
      <c r="M129" s="159" t="s">
        <v>1</v>
      </c>
      <c r="N129" s="160" t="s">
        <v>41</v>
      </c>
      <c r="O129" s="57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3" t="s">
        <v>371</v>
      </c>
      <c r="AT129" s="163" t="s">
        <v>146</v>
      </c>
      <c r="AU129" s="163" t="s">
        <v>85</v>
      </c>
      <c r="AY129" s="16" t="s">
        <v>139</v>
      </c>
      <c r="BE129" s="164">
        <f>IF(N129="základní",J129,0)</f>
        <v>0</v>
      </c>
      <c r="BF129" s="164">
        <f>IF(N129="snížená",J129,0)</f>
        <v>0</v>
      </c>
      <c r="BG129" s="164">
        <f>IF(N129="zákl. přenesená",J129,0)</f>
        <v>0</v>
      </c>
      <c r="BH129" s="164">
        <f>IF(N129="sníž. přenesená",J129,0)</f>
        <v>0</v>
      </c>
      <c r="BI129" s="164">
        <f>IF(N129="nulová",J129,0)</f>
        <v>0</v>
      </c>
      <c r="BJ129" s="16" t="s">
        <v>83</v>
      </c>
      <c r="BK129" s="164">
        <f>ROUND(I129*H129,2)</f>
        <v>0</v>
      </c>
      <c r="BL129" s="16" t="s">
        <v>371</v>
      </c>
      <c r="BM129" s="163" t="s">
        <v>377</v>
      </c>
    </row>
    <row r="130" spans="1:65" s="13" customFormat="1" ht="11.25">
      <c r="B130" s="180"/>
      <c r="D130" s="165" t="s">
        <v>166</v>
      </c>
      <c r="E130" s="181" t="s">
        <v>1</v>
      </c>
      <c r="F130" s="182" t="s">
        <v>378</v>
      </c>
      <c r="H130" s="183">
        <v>6</v>
      </c>
      <c r="I130" s="184"/>
      <c r="L130" s="180"/>
      <c r="M130" s="185"/>
      <c r="N130" s="186"/>
      <c r="O130" s="186"/>
      <c r="P130" s="186"/>
      <c r="Q130" s="186"/>
      <c r="R130" s="186"/>
      <c r="S130" s="186"/>
      <c r="T130" s="187"/>
      <c r="AT130" s="181" t="s">
        <v>166</v>
      </c>
      <c r="AU130" s="181" t="s">
        <v>85</v>
      </c>
      <c r="AV130" s="13" t="s">
        <v>85</v>
      </c>
      <c r="AW130" s="13" t="s">
        <v>33</v>
      </c>
      <c r="AX130" s="13" t="s">
        <v>76</v>
      </c>
      <c r="AY130" s="181" t="s">
        <v>139</v>
      </c>
    </row>
    <row r="131" spans="1:65" s="14" customFormat="1" ht="11.25">
      <c r="B131" s="188"/>
      <c r="D131" s="165" t="s">
        <v>166</v>
      </c>
      <c r="E131" s="189" t="s">
        <v>1</v>
      </c>
      <c r="F131" s="190" t="s">
        <v>169</v>
      </c>
      <c r="H131" s="191">
        <v>6</v>
      </c>
      <c r="I131" s="192"/>
      <c r="L131" s="188"/>
      <c r="M131" s="193"/>
      <c r="N131" s="194"/>
      <c r="O131" s="194"/>
      <c r="P131" s="194"/>
      <c r="Q131" s="194"/>
      <c r="R131" s="194"/>
      <c r="S131" s="194"/>
      <c r="T131" s="195"/>
      <c r="AT131" s="189" t="s">
        <v>166</v>
      </c>
      <c r="AU131" s="189" t="s">
        <v>85</v>
      </c>
      <c r="AV131" s="14" t="s">
        <v>151</v>
      </c>
      <c r="AW131" s="14" t="s">
        <v>33</v>
      </c>
      <c r="AX131" s="14" t="s">
        <v>83</v>
      </c>
      <c r="AY131" s="189" t="s">
        <v>139</v>
      </c>
    </row>
    <row r="132" spans="1:65" s="2" customFormat="1" ht="24.2" customHeight="1">
      <c r="A132" s="31"/>
      <c r="B132" s="151"/>
      <c r="C132" s="152" t="s">
        <v>159</v>
      </c>
      <c r="D132" s="152" t="s">
        <v>146</v>
      </c>
      <c r="E132" s="153" t="s">
        <v>379</v>
      </c>
      <c r="F132" s="154" t="s">
        <v>380</v>
      </c>
      <c r="G132" s="155" t="s">
        <v>180</v>
      </c>
      <c r="H132" s="156">
        <v>33</v>
      </c>
      <c r="I132" s="157"/>
      <c r="J132" s="158">
        <f>ROUND(I132*H132,2)</f>
        <v>0</v>
      </c>
      <c r="K132" s="154" t="s">
        <v>370</v>
      </c>
      <c r="L132" s="32"/>
      <c r="M132" s="159" t="s">
        <v>1</v>
      </c>
      <c r="N132" s="160" t="s">
        <v>41</v>
      </c>
      <c r="O132" s="57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63" t="s">
        <v>371</v>
      </c>
      <c r="AT132" s="163" t="s">
        <v>146</v>
      </c>
      <c r="AU132" s="163" t="s">
        <v>85</v>
      </c>
      <c r="AY132" s="16" t="s">
        <v>139</v>
      </c>
      <c r="BE132" s="164">
        <f>IF(N132="základní",J132,0)</f>
        <v>0</v>
      </c>
      <c r="BF132" s="164">
        <f>IF(N132="snížená",J132,0)</f>
        <v>0</v>
      </c>
      <c r="BG132" s="164">
        <f>IF(N132="zákl. přenesená",J132,0)</f>
        <v>0</v>
      </c>
      <c r="BH132" s="164">
        <f>IF(N132="sníž. přenesená",J132,0)</f>
        <v>0</v>
      </c>
      <c r="BI132" s="164">
        <f>IF(N132="nulová",J132,0)</f>
        <v>0</v>
      </c>
      <c r="BJ132" s="16" t="s">
        <v>83</v>
      </c>
      <c r="BK132" s="164">
        <f>ROUND(I132*H132,2)</f>
        <v>0</v>
      </c>
      <c r="BL132" s="16" t="s">
        <v>371</v>
      </c>
      <c r="BM132" s="163" t="s">
        <v>381</v>
      </c>
    </row>
    <row r="133" spans="1:65" s="13" customFormat="1" ht="11.25">
      <c r="B133" s="180"/>
      <c r="D133" s="165" t="s">
        <v>166</v>
      </c>
      <c r="E133" s="181" t="s">
        <v>1</v>
      </c>
      <c r="F133" s="182" t="s">
        <v>382</v>
      </c>
      <c r="H133" s="183">
        <v>33</v>
      </c>
      <c r="I133" s="184"/>
      <c r="L133" s="180"/>
      <c r="M133" s="185"/>
      <c r="N133" s="186"/>
      <c r="O133" s="186"/>
      <c r="P133" s="186"/>
      <c r="Q133" s="186"/>
      <c r="R133" s="186"/>
      <c r="S133" s="186"/>
      <c r="T133" s="187"/>
      <c r="AT133" s="181" t="s">
        <v>166</v>
      </c>
      <c r="AU133" s="181" t="s">
        <v>85</v>
      </c>
      <c r="AV133" s="13" t="s">
        <v>85</v>
      </c>
      <c r="AW133" s="13" t="s">
        <v>33</v>
      </c>
      <c r="AX133" s="13" t="s">
        <v>76</v>
      </c>
      <c r="AY133" s="181" t="s">
        <v>139</v>
      </c>
    </row>
    <row r="134" spans="1:65" s="14" customFormat="1" ht="11.25">
      <c r="B134" s="188"/>
      <c r="D134" s="165" t="s">
        <v>166</v>
      </c>
      <c r="E134" s="189" t="s">
        <v>1</v>
      </c>
      <c r="F134" s="190" t="s">
        <v>169</v>
      </c>
      <c r="H134" s="191">
        <v>33</v>
      </c>
      <c r="I134" s="192"/>
      <c r="L134" s="188"/>
      <c r="M134" s="196"/>
      <c r="N134" s="197"/>
      <c r="O134" s="197"/>
      <c r="P134" s="197"/>
      <c r="Q134" s="197"/>
      <c r="R134" s="197"/>
      <c r="S134" s="197"/>
      <c r="T134" s="198"/>
      <c r="AT134" s="189" t="s">
        <v>166</v>
      </c>
      <c r="AU134" s="189" t="s">
        <v>85</v>
      </c>
      <c r="AV134" s="14" t="s">
        <v>151</v>
      </c>
      <c r="AW134" s="14" t="s">
        <v>33</v>
      </c>
      <c r="AX134" s="14" t="s">
        <v>83</v>
      </c>
      <c r="AY134" s="189" t="s">
        <v>139</v>
      </c>
    </row>
    <row r="135" spans="1:65" s="2" customFormat="1" ht="6.95" customHeight="1">
      <c r="A135" s="31"/>
      <c r="B135" s="46"/>
      <c r="C135" s="47"/>
      <c r="D135" s="47"/>
      <c r="E135" s="47"/>
      <c r="F135" s="47"/>
      <c r="G135" s="47"/>
      <c r="H135" s="47"/>
      <c r="I135" s="47"/>
      <c r="J135" s="47"/>
      <c r="K135" s="47"/>
      <c r="L135" s="32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autoFilter ref="C121:K134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tabSelected="1" topLeftCell="A117" workbookViewId="0">
      <selection activeCell="I132" sqref="I13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113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hidden="1" customHeight="1">
      <c r="B4" s="19"/>
      <c r="D4" s="20" t="s">
        <v>114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50" t="str">
        <f>'Rekapitulace stavby'!K6</f>
        <v>Oprava trati v úseku Frýdek- Místek - Frýdlant nad Ostravicí - Ostravice</v>
      </c>
      <c r="F7" s="251"/>
      <c r="G7" s="251"/>
      <c r="H7" s="251"/>
      <c r="L7" s="19"/>
    </row>
    <row r="8" spans="1:46" s="2" customFormat="1" ht="12" hidden="1" customHeight="1">
      <c r="A8" s="31"/>
      <c r="B8" s="32"/>
      <c r="C8" s="31"/>
      <c r="D8" s="26" t="s">
        <v>115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2"/>
      <c r="C9" s="31"/>
      <c r="D9" s="31"/>
      <c r="E9" s="212" t="s">
        <v>383</v>
      </c>
      <c r="F9" s="252"/>
      <c r="G9" s="252"/>
      <c r="H9" s="25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31. 1. 2023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">
        <v>26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29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2"/>
      <c r="C18" s="31"/>
      <c r="D18" s="31"/>
      <c r="E18" s="253" t="str">
        <f>'Rekapitulace stavby'!E14</f>
        <v>Vyplň údaj</v>
      </c>
      <c r="F18" s="217"/>
      <c r="G18" s="217"/>
      <c r="H18" s="217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28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28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2"/>
      <c r="C26" s="31"/>
      <c r="D26" s="26" t="s">
        <v>35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98"/>
      <c r="B27" s="99"/>
      <c r="C27" s="98"/>
      <c r="D27" s="98"/>
      <c r="E27" s="222" t="s">
        <v>1</v>
      </c>
      <c r="F27" s="222"/>
      <c r="G27" s="222"/>
      <c r="H27" s="222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hidden="1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2"/>
      <c r="C30" s="31"/>
      <c r="D30" s="101" t="s">
        <v>36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2"/>
      <c r="C32" s="31"/>
      <c r="D32" s="31"/>
      <c r="E32" s="31"/>
      <c r="F32" s="35" t="s">
        <v>38</v>
      </c>
      <c r="G32" s="31"/>
      <c r="H32" s="31"/>
      <c r="I32" s="35" t="s">
        <v>37</v>
      </c>
      <c r="J32" s="35" t="s">
        <v>39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102" t="s">
        <v>40</v>
      </c>
      <c r="E33" s="26" t="s">
        <v>41</v>
      </c>
      <c r="F33" s="103">
        <f>ROUND((SUM(BE117:BE132)),  2)</f>
        <v>0</v>
      </c>
      <c r="G33" s="31"/>
      <c r="H33" s="31"/>
      <c r="I33" s="104">
        <v>0.21</v>
      </c>
      <c r="J33" s="103">
        <f>ROUND(((SUM(BE117:BE132))*I33),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42</v>
      </c>
      <c r="F34" s="103">
        <f>ROUND((SUM(BF117:BF132)),  2)</f>
        <v>0</v>
      </c>
      <c r="G34" s="31"/>
      <c r="H34" s="31"/>
      <c r="I34" s="104">
        <v>0.15</v>
      </c>
      <c r="J34" s="103">
        <f>ROUND(((SUM(BF117:BF132))*I34),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43</v>
      </c>
      <c r="F35" s="103">
        <f>ROUND((SUM(BG117:BG132)),  2)</f>
        <v>0</v>
      </c>
      <c r="G35" s="31"/>
      <c r="H35" s="31"/>
      <c r="I35" s="104">
        <v>0.21</v>
      </c>
      <c r="J35" s="103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44</v>
      </c>
      <c r="F36" s="103">
        <f>ROUND((SUM(BH117:BH132)),  2)</f>
        <v>0</v>
      </c>
      <c r="G36" s="31"/>
      <c r="H36" s="31"/>
      <c r="I36" s="104">
        <v>0.15</v>
      </c>
      <c r="J36" s="103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45</v>
      </c>
      <c r="F37" s="103">
        <f>ROUND((SUM(BI117:BI132)),  2)</f>
        <v>0</v>
      </c>
      <c r="G37" s="31"/>
      <c r="H37" s="31"/>
      <c r="I37" s="104">
        <v>0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2"/>
      <c r="C39" s="105"/>
      <c r="D39" s="106" t="s">
        <v>46</v>
      </c>
      <c r="E39" s="59"/>
      <c r="F39" s="59"/>
      <c r="G39" s="107" t="s">
        <v>47</v>
      </c>
      <c r="H39" s="108" t="s">
        <v>48</v>
      </c>
      <c r="I39" s="59"/>
      <c r="J39" s="109">
        <f>SUM(J30:J37)</f>
        <v>0</v>
      </c>
      <c r="K39" s="110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51</v>
      </c>
      <c r="E61" s="34"/>
      <c r="F61" s="111" t="s">
        <v>52</v>
      </c>
      <c r="G61" s="44" t="s">
        <v>51</v>
      </c>
      <c r="H61" s="34"/>
      <c r="I61" s="34"/>
      <c r="J61" s="112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51</v>
      </c>
      <c r="E76" s="34"/>
      <c r="F76" s="111" t="s">
        <v>52</v>
      </c>
      <c r="G76" s="44" t="s">
        <v>51</v>
      </c>
      <c r="H76" s="34"/>
      <c r="I76" s="34"/>
      <c r="J76" s="112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50" t="str">
        <f>E7</f>
        <v>Oprava trati v úseku Frýdek- Místek - Frýdlant nad Ostravicí - Ostravice</v>
      </c>
      <c r="F85" s="251"/>
      <c r="G85" s="251"/>
      <c r="H85" s="25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2" t="str">
        <f>E9</f>
        <v>VRN - VRN</v>
      </c>
      <c r="F87" s="252"/>
      <c r="G87" s="252"/>
      <c r="H87" s="25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31. 1. 2023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>Správa železnic s.o.,OŘ Ostrava,ST Ostrava</v>
      </c>
      <c r="G91" s="31"/>
      <c r="H91" s="31"/>
      <c r="I91" s="26" t="s">
        <v>32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3" t="s">
        <v>119</v>
      </c>
      <c r="D94" s="105"/>
      <c r="E94" s="105"/>
      <c r="F94" s="105"/>
      <c r="G94" s="105"/>
      <c r="H94" s="105"/>
      <c r="I94" s="105"/>
      <c r="J94" s="114" t="s">
        <v>120</v>
      </c>
      <c r="K94" s="105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5" t="s">
        <v>121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122</v>
      </c>
    </row>
    <row r="97" spans="1:31" s="9" customFormat="1" ht="24.95" customHeight="1">
      <c r="B97" s="116"/>
      <c r="D97" s="117" t="s">
        <v>384</v>
      </c>
      <c r="E97" s="118"/>
      <c r="F97" s="118"/>
      <c r="G97" s="118"/>
      <c r="H97" s="118"/>
      <c r="I97" s="118"/>
      <c r="J97" s="119">
        <f>J118</f>
        <v>0</v>
      </c>
      <c r="L97" s="116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124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50" t="str">
        <f>E7</f>
        <v>Oprava trati v úseku Frýdek- Místek - Frýdlant nad Ostravicí - Ostravice</v>
      </c>
      <c r="F107" s="251"/>
      <c r="G107" s="251"/>
      <c r="H107" s="25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115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12" t="str">
        <f>E9</f>
        <v>VRN - VRN</v>
      </c>
      <c r="F109" s="252"/>
      <c r="G109" s="252"/>
      <c r="H109" s="252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1"/>
      <c r="E111" s="31"/>
      <c r="F111" s="24" t="str">
        <f>F12</f>
        <v xml:space="preserve"> </v>
      </c>
      <c r="G111" s="31"/>
      <c r="H111" s="31"/>
      <c r="I111" s="26" t="s">
        <v>22</v>
      </c>
      <c r="J111" s="54" t="str">
        <f>IF(J12="","",J12)</f>
        <v>31. 1. 2023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1"/>
      <c r="E113" s="31"/>
      <c r="F113" s="24" t="str">
        <f>E15</f>
        <v>Správa železnic s.o.,OŘ Ostrava,ST Ostrava</v>
      </c>
      <c r="G113" s="31"/>
      <c r="H113" s="31"/>
      <c r="I113" s="26" t="s">
        <v>32</v>
      </c>
      <c r="J113" s="29" t="str">
        <f>E21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30</v>
      </c>
      <c r="D114" s="31"/>
      <c r="E114" s="31"/>
      <c r="F114" s="24" t="str">
        <f>IF(E18="","",E18)</f>
        <v>Vyplň údaj</v>
      </c>
      <c r="G114" s="31"/>
      <c r="H114" s="31"/>
      <c r="I114" s="26" t="s">
        <v>34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20"/>
      <c r="B116" s="121"/>
      <c r="C116" s="122" t="s">
        <v>125</v>
      </c>
      <c r="D116" s="123" t="s">
        <v>61</v>
      </c>
      <c r="E116" s="123" t="s">
        <v>57</v>
      </c>
      <c r="F116" s="123" t="s">
        <v>58</v>
      </c>
      <c r="G116" s="123" t="s">
        <v>126</v>
      </c>
      <c r="H116" s="123" t="s">
        <v>127</v>
      </c>
      <c r="I116" s="123" t="s">
        <v>128</v>
      </c>
      <c r="J116" s="123" t="s">
        <v>120</v>
      </c>
      <c r="K116" s="124" t="s">
        <v>129</v>
      </c>
      <c r="L116" s="125"/>
      <c r="M116" s="61" t="s">
        <v>1</v>
      </c>
      <c r="N116" s="62" t="s">
        <v>40</v>
      </c>
      <c r="O116" s="62" t="s">
        <v>130</v>
      </c>
      <c r="P116" s="62" t="s">
        <v>131</v>
      </c>
      <c r="Q116" s="62" t="s">
        <v>132</v>
      </c>
      <c r="R116" s="62" t="s">
        <v>133</v>
      </c>
      <c r="S116" s="62" t="s">
        <v>134</v>
      </c>
      <c r="T116" s="63" t="s">
        <v>135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</row>
    <row r="117" spans="1:65" s="2" customFormat="1" ht="22.9" customHeight="1">
      <c r="A117" s="31"/>
      <c r="B117" s="32"/>
      <c r="C117" s="68" t="s">
        <v>136</v>
      </c>
      <c r="D117" s="31"/>
      <c r="E117" s="31"/>
      <c r="F117" s="31"/>
      <c r="G117" s="31"/>
      <c r="H117" s="31"/>
      <c r="I117" s="31"/>
      <c r="J117" s="126">
        <f>BK117</f>
        <v>0</v>
      </c>
      <c r="K117" s="31"/>
      <c r="L117" s="32"/>
      <c r="M117" s="64"/>
      <c r="N117" s="55"/>
      <c r="O117" s="65"/>
      <c r="P117" s="127">
        <f>P118</f>
        <v>0</v>
      </c>
      <c r="Q117" s="65"/>
      <c r="R117" s="127">
        <f>R118</f>
        <v>0</v>
      </c>
      <c r="S117" s="65"/>
      <c r="T117" s="128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75</v>
      </c>
      <c r="AU117" s="16" t="s">
        <v>122</v>
      </c>
      <c r="BK117" s="129">
        <f>BK118</f>
        <v>0</v>
      </c>
    </row>
    <row r="118" spans="1:65" s="11" customFormat="1" ht="25.9" customHeight="1">
      <c r="B118" s="130"/>
      <c r="D118" s="131" t="s">
        <v>75</v>
      </c>
      <c r="E118" s="132" t="s">
        <v>112</v>
      </c>
      <c r="F118" s="132" t="s">
        <v>385</v>
      </c>
      <c r="I118" s="133"/>
      <c r="J118" s="134">
        <f>BK118</f>
        <v>0</v>
      </c>
      <c r="L118" s="130"/>
      <c r="M118" s="145"/>
      <c r="N118" s="146"/>
      <c r="O118" s="146"/>
      <c r="P118" s="147">
        <f>SUM(P119:P132)</f>
        <v>0</v>
      </c>
      <c r="Q118" s="146"/>
      <c r="R118" s="147">
        <f>SUM(R119:R132)</f>
        <v>0</v>
      </c>
      <c r="S118" s="146"/>
      <c r="T118" s="148">
        <f>SUM(T119:T132)</f>
        <v>0</v>
      </c>
      <c r="AR118" s="131" t="s">
        <v>144</v>
      </c>
      <c r="AT118" s="139" t="s">
        <v>75</v>
      </c>
      <c r="AU118" s="139" t="s">
        <v>76</v>
      </c>
      <c r="AY118" s="131" t="s">
        <v>139</v>
      </c>
      <c r="BK118" s="140">
        <f>SUM(BK119:BK132)</f>
        <v>0</v>
      </c>
    </row>
    <row r="119" spans="1:65" s="2" customFormat="1" ht="16.5" customHeight="1">
      <c r="A119" s="31"/>
      <c r="B119" s="151"/>
      <c r="C119" s="152" t="s">
        <v>83</v>
      </c>
      <c r="D119" s="152" t="s">
        <v>146</v>
      </c>
      <c r="E119" s="153" t="s">
        <v>386</v>
      </c>
      <c r="F119" s="154" t="s">
        <v>387</v>
      </c>
      <c r="G119" s="155" t="s">
        <v>388</v>
      </c>
      <c r="H119" s="202">
        <v>0.3</v>
      </c>
      <c r="I119" s="157"/>
      <c r="J119" s="158">
        <f>ROUND(I119*H119,2)</f>
        <v>0</v>
      </c>
      <c r="K119" s="154" t="s">
        <v>150</v>
      </c>
      <c r="L119" s="32"/>
      <c r="M119" s="159" t="s">
        <v>1</v>
      </c>
      <c r="N119" s="160" t="s">
        <v>41</v>
      </c>
      <c r="O119" s="57"/>
      <c r="P119" s="161">
        <f>O119*H119</f>
        <v>0</v>
      </c>
      <c r="Q119" s="161">
        <v>0</v>
      </c>
      <c r="R119" s="161">
        <f>Q119*H119</f>
        <v>0</v>
      </c>
      <c r="S119" s="161">
        <v>0</v>
      </c>
      <c r="T119" s="162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63" t="s">
        <v>151</v>
      </c>
      <c r="AT119" s="163" t="s">
        <v>146</v>
      </c>
      <c r="AU119" s="163" t="s">
        <v>83</v>
      </c>
      <c r="AY119" s="16" t="s">
        <v>139</v>
      </c>
      <c r="BE119" s="164">
        <f>IF(N119="základní",J119,0)</f>
        <v>0</v>
      </c>
      <c r="BF119" s="164">
        <f>IF(N119="snížená",J119,0)</f>
        <v>0</v>
      </c>
      <c r="BG119" s="164">
        <f>IF(N119="zákl. přenesená",J119,0)</f>
        <v>0</v>
      </c>
      <c r="BH119" s="164">
        <f>IF(N119="sníž. přenesená",J119,0)</f>
        <v>0</v>
      </c>
      <c r="BI119" s="164">
        <f>IF(N119="nulová",J119,0)</f>
        <v>0</v>
      </c>
      <c r="BJ119" s="16" t="s">
        <v>83</v>
      </c>
      <c r="BK119" s="164">
        <f>ROUND(I119*H119,2)</f>
        <v>0</v>
      </c>
      <c r="BL119" s="16" t="s">
        <v>151</v>
      </c>
      <c r="BM119" s="163" t="s">
        <v>389</v>
      </c>
    </row>
    <row r="120" spans="1:65" s="2" customFormat="1" ht="48.75">
      <c r="A120" s="31"/>
      <c r="B120" s="32"/>
      <c r="C120" s="31"/>
      <c r="D120" s="165" t="s">
        <v>153</v>
      </c>
      <c r="E120" s="31"/>
      <c r="F120" s="166" t="s">
        <v>390</v>
      </c>
      <c r="G120" s="31"/>
      <c r="H120" s="31"/>
      <c r="I120" s="167"/>
      <c r="J120" s="31"/>
      <c r="K120" s="31"/>
      <c r="L120" s="32"/>
      <c r="M120" s="168"/>
      <c r="N120" s="169"/>
      <c r="O120" s="57"/>
      <c r="P120" s="57"/>
      <c r="Q120" s="57"/>
      <c r="R120" s="57"/>
      <c r="S120" s="57"/>
      <c r="T120" s="58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6" t="s">
        <v>153</v>
      </c>
      <c r="AU120" s="16" t="s">
        <v>83</v>
      </c>
    </row>
    <row r="121" spans="1:65" s="2" customFormat="1" ht="16.5" customHeight="1">
      <c r="A121" s="31"/>
      <c r="B121" s="151"/>
      <c r="C121" s="152" t="s">
        <v>85</v>
      </c>
      <c r="D121" s="152" t="s">
        <v>146</v>
      </c>
      <c r="E121" s="153" t="s">
        <v>391</v>
      </c>
      <c r="F121" s="154" t="s">
        <v>392</v>
      </c>
      <c r="G121" s="155" t="s">
        <v>388</v>
      </c>
      <c r="H121" s="202">
        <v>0.3</v>
      </c>
      <c r="I121" s="157"/>
      <c r="J121" s="158">
        <f>ROUND(I121*H121,2)</f>
        <v>0</v>
      </c>
      <c r="K121" s="154" t="s">
        <v>150</v>
      </c>
      <c r="L121" s="32"/>
      <c r="M121" s="159" t="s">
        <v>1</v>
      </c>
      <c r="N121" s="160" t="s">
        <v>41</v>
      </c>
      <c r="O121" s="57"/>
      <c r="P121" s="161">
        <f>O121*H121</f>
        <v>0</v>
      </c>
      <c r="Q121" s="161">
        <v>0</v>
      </c>
      <c r="R121" s="161">
        <f>Q121*H121</f>
        <v>0</v>
      </c>
      <c r="S121" s="161">
        <v>0</v>
      </c>
      <c r="T121" s="162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63" t="s">
        <v>151</v>
      </c>
      <c r="AT121" s="163" t="s">
        <v>146</v>
      </c>
      <c r="AU121" s="163" t="s">
        <v>83</v>
      </c>
      <c r="AY121" s="16" t="s">
        <v>139</v>
      </c>
      <c r="BE121" s="164">
        <f>IF(N121="základní",J121,0)</f>
        <v>0</v>
      </c>
      <c r="BF121" s="164">
        <f>IF(N121="snížená",J121,0)</f>
        <v>0</v>
      </c>
      <c r="BG121" s="164">
        <f>IF(N121="zákl. přenesená",J121,0)</f>
        <v>0</v>
      </c>
      <c r="BH121" s="164">
        <f>IF(N121="sníž. přenesená",J121,0)</f>
        <v>0</v>
      </c>
      <c r="BI121" s="164">
        <f>IF(N121="nulová",J121,0)</f>
        <v>0</v>
      </c>
      <c r="BJ121" s="16" t="s">
        <v>83</v>
      </c>
      <c r="BK121" s="164">
        <f>ROUND(I121*H121,2)</f>
        <v>0</v>
      </c>
      <c r="BL121" s="16" t="s">
        <v>151</v>
      </c>
      <c r="BM121" s="163" t="s">
        <v>393</v>
      </c>
    </row>
    <row r="122" spans="1:65" s="2" customFormat="1" ht="48.75">
      <c r="A122" s="31"/>
      <c r="B122" s="32"/>
      <c r="C122" s="31"/>
      <c r="D122" s="165" t="s">
        <v>153</v>
      </c>
      <c r="E122" s="31"/>
      <c r="F122" s="166" t="s">
        <v>390</v>
      </c>
      <c r="G122" s="31"/>
      <c r="H122" s="31"/>
      <c r="I122" s="167"/>
      <c r="J122" s="31"/>
      <c r="K122" s="31"/>
      <c r="L122" s="32"/>
      <c r="M122" s="168"/>
      <c r="N122" s="169"/>
      <c r="O122" s="57"/>
      <c r="P122" s="57"/>
      <c r="Q122" s="57"/>
      <c r="R122" s="57"/>
      <c r="S122" s="57"/>
      <c r="T122" s="58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153</v>
      </c>
      <c r="AU122" s="16" t="s">
        <v>83</v>
      </c>
    </row>
    <row r="123" spans="1:65" s="2" customFormat="1" ht="16.5" customHeight="1">
      <c r="A123" s="31"/>
      <c r="B123" s="151"/>
      <c r="C123" s="152" t="s">
        <v>159</v>
      </c>
      <c r="D123" s="152" t="s">
        <v>146</v>
      </c>
      <c r="E123" s="153" t="s">
        <v>394</v>
      </c>
      <c r="F123" s="154" t="s">
        <v>395</v>
      </c>
      <c r="G123" s="155" t="s">
        <v>388</v>
      </c>
      <c r="H123" s="202">
        <v>0.3</v>
      </c>
      <c r="I123" s="157"/>
      <c r="J123" s="158">
        <f>ROUND(I123*H123,2)</f>
        <v>0</v>
      </c>
      <c r="K123" s="154" t="s">
        <v>150</v>
      </c>
      <c r="L123" s="32"/>
      <c r="M123" s="159" t="s">
        <v>1</v>
      </c>
      <c r="N123" s="160" t="s">
        <v>41</v>
      </c>
      <c r="O123" s="57"/>
      <c r="P123" s="161">
        <f>O123*H123</f>
        <v>0</v>
      </c>
      <c r="Q123" s="161">
        <v>0</v>
      </c>
      <c r="R123" s="161">
        <f>Q123*H123</f>
        <v>0</v>
      </c>
      <c r="S123" s="161">
        <v>0</v>
      </c>
      <c r="T123" s="16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63" t="s">
        <v>151</v>
      </c>
      <c r="AT123" s="163" t="s">
        <v>146</v>
      </c>
      <c r="AU123" s="163" t="s">
        <v>83</v>
      </c>
      <c r="AY123" s="16" t="s">
        <v>139</v>
      </c>
      <c r="BE123" s="164">
        <f>IF(N123="základní",J123,0)</f>
        <v>0</v>
      </c>
      <c r="BF123" s="164">
        <f>IF(N123="snížená",J123,0)</f>
        <v>0</v>
      </c>
      <c r="BG123" s="164">
        <f>IF(N123="zákl. přenesená",J123,0)</f>
        <v>0</v>
      </c>
      <c r="BH123" s="164">
        <f>IF(N123="sníž. přenesená",J123,0)</f>
        <v>0</v>
      </c>
      <c r="BI123" s="164">
        <f>IF(N123="nulová",J123,0)</f>
        <v>0</v>
      </c>
      <c r="BJ123" s="16" t="s">
        <v>83</v>
      </c>
      <c r="BK123" s="164">
        <f>ROUND(I123*H123,2)</f>
        <v>0</v>
      </c>
      <c r="BL123" s="16" t="s">
        <v>151</v>
      </c>
      <c r="BM123" s="163" t="s">
        <v>396</v>
      </c>
    </row>
    <row r="124" spans="1:65" s="2" customFormat="1" ht="48.75">
      <c r="A124" s="31"/>
      <c r="B124" s="32"/>
      <c r="C124" s="31"/>
      <c r="D124" s="165" t="s">
        <v>153</v>
      </c>
      <c r="E124" s="31"/>
      <c r="F124" s="166" t="s">
        <v>390</v>
      </c>
      <c r="G124" s="31"/>
      <c r="H124" s="31"/>
      <c r="I124" s="167"/>
      <c r="J124" s="31"/>
      <c r="K124" s="31"/>
      <c r="L124" s="32"/>
      <c r="M124" s="168"/>
      <c r="N124" s="169"/>
      <c r="O124" s="57"/>
      <c r="P124" s="57"/>
      <c r="Q124" s="57"/>
      <c r="R124" s="57"/>
      <c r="S124" s="57"/>
      <c r="T124" s="58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153</v>
      </c>
      <c r="AU124" s="16" t="s">
        <v>83</v>
      </c>
    </row>
    <row r="125" spans="1:65" s="2" customFormat="1" ht="62.65" customHeight="1">
      <c r="A125" s="31"/>
      <c r="B125" s="151"/>
      <c r="C125" s="152" t="s">
        <v>151</v>
      </c>
      <c r="D125" s="152" t="s">
        <v>146</v>
      </c>
      <c r="E125" s="153" t="s">
        <v>397</v>
      </c>
      <c r="F125" s="154" t="s">
        <v>398</v>
      </c>
      <c r="G125" s="155" t="s">
        <v>157</v>
      </c>
      <c r="H125" s="156">
        <v>3.8</v>
      </c>
      <c r="I125" s="157"/>
      <c r="J125" s="158">
        <f>ROUND(I125*H125,2)</f>
        <v>0</v>
      </c>
      <c r="K125" s="154" t="s">
        <v>150</v>
      </c>
      <c r="L125" s="32"/>
      <c r="M125" s="159" t="s">
        <v>1</v>
      </c>
      <c r="N125" s="160" t="s">
        <v>41</v>
      </c>
      <c r="O125" s="57"/>
      <c r="P125" s="161">
        <f>O125*H125</f>
        <v>0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63" t="s">
        <v>151</v>
      </c>
      <c r="AT125" s="163" t="s">
        <v>146</v>
      </c>
      <c r="AU125" s="163" t="s">
        <v>83</v>
      </c>
      <c r="AY125" s="16" t="s">
        <v>139</v>
      </c>
      <c r="BE125" s="164">
        <f>IF(N125="základní",J125,0)</f>
        <v>0</v>
      </c>
      <c r="BF125" s="164">
        <f>IF(N125="snížená",J125,0)</f>
        <v>0</v>
      </c>
      <c r="BG125" s="164">
        <f>IF(N125="zákl. přenesená",J125,0)</f>
        <v>0</v>
      </c>
      <c r="BH125" s="164">
        <f>IF(N125="sníž. přenesená",J125,0)</f>
        <v>0</v>
      </c>
      <c r="BI125" s="164">
        <f>IF(N125="nulová",J125,0)</f>
        <v>0</v>
      </c>
      <c r="BJ125" s="16" t="s">
        <v>83</v>
      </c>
      <c r="BK125" s="164">
        <f>ROUND(I125*H125,2)</f>
        <v>0</v>
      </c>
      <c r="BL125" s="16" t="s">
        <v>151</v>
      </c>
      <c r="BM125" s="163" t="s">
        <v>399</v>
      </c>
    </row>
    <row r="126" spans="1:65" s="2" customFormat="1" ht="37.9" customHeight="1">
      <c r="A126" s="31"/>
      <c r="B126" s="151"/>
      <c r="C126" s="152" t="s">
        <v>144</v>
      </c>
      <c r="D126" s="152" t="s">
        <v>146</v>
      </c>
      <c r="E126" s="153" t="s">
        <v>400</v>
      </c>
      <c r="F126" s="154" t="s">
        <v>401</v>
      </c>
      <c r="G126" s="155" t="s">
        <v>388</v>
      </c>
      <c r="H126" s="202">
        <v>0.3</v>
      </c>
      <c r="I126" s="157"/>
      <c r="J126" s="158">
        <f>ROUND(I126*H126,2)</f>
        <v>0</v>
      </c>
      <c r="K126" s="154" t="s">
        <v>150</v>
      </c>
      <c r="L126" s="32"/>
      <c r="M126" s="159" t="s">
        <v>1</v>
      </c>
      <c r="N126" s="160" t="s">
        <v>41</v>
      </c>
      <c r="O126" s="57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3" t="s">
        <v>151</v>
      </c>
      <c r="AT126" s="163" t="s">
        <v>146</v>
      </c>
      <c r="AU126" s="163" t="s">
        <v>83</v>
      </c>
      <c r="AY126" s="16" t="s">
        <v>139</v>
      </c>
      <c r="BE126" s="164">
        <f>IF(N126="základní",J126,0)</f>
        <v>0</v>
      </c>
      <c r="BF126" s="164">
        <f>IF(N126="snížená",J126,0)</f>
        <v>0</v>
      </c>
      <c r="BG126" s="164">
        <f>IF(N126="zákl. přenesená",J126,0)</f>
        <v>0</v>
      </c>
      <c r="BH126" s="164">
        <f>IF(N126="sníž. přenesená",J126,0)</f>
        <v>0</v>
      </c>
      <c r="BI126" s="164">
        <f>IF(N126="nulová",J126,0)</f>
        <v>0</v>
      </c>
      <c r="BJ126" s="16" t="s">
        <v>83</v>
      </c>
      <c r="BK126" s="164">
        <f>ROUND(I126*H126,2)</f>
        <v>0</v>
      </c>
      <c r="BL126" s="16" t="s">
        <v>151</v>
      </c>
      <c r="BM126" s="163" t="s">
        <v>402</v>
      </c>
    </row>
    <row r="127" spans="1:65" s="2" customFormat="1" ht="48.75">
      <c r="A127" s="31"/>
      <c r="B127" s="32"/>
      <c r="C127" s="31"/>
      <c r="D127" s="165" t="s">
        <v>153</v>
      </c>
      <c r="E127" s="31"/>
      <c r="F127" s="166" t="s">
        <v>390</v>
      </c>
      <c r="G127" s="31"/>
      <c r="H127" s="31"/>
      <c r="I127" s="167"/>
      <c r="J127" s="31"/>
      <c r="K127" s="31"/>
      <c r="L127" s="32"/>
      <c r="M127" s="168"/>
      <c r="N127" s="169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153</v>
      </c>
      <c r="AU127" s="16" t="s">
        <v>83</v>
      </c>
    </row>
    <row r="128" spans="1:65" s="2" customFormat="1" ht="49.15" customHeight="1">
      <c r="A128" s="31"/>
      <c r="B128" s="151"/>
      <c r="C128" s="152" t="s">
        <v>177</v>
      </c>
      <c r="D128" s="152" t="s">
        <v>146</v>
      </c>
      <c r="E128" s="153" t="s">
        <v>403</v>
      </c>
      <c r="F128" s="154" t="s">
        <v>404</v>
      </c>
      <c r="G128" s="155" t="s">
        <v>157</v>
      </c>
      <c r="H128" s="156">
        <v>3.8</v>
      </c>
      <c r="I128" s="157"/>
      <c r="J128" s="158">
        <f>ROUND(I128*H128,2)</f>
        <v>0</v>
      </c>
      <c r="K128" s="154" t="s">
        <v>150</v>
      </c>
      <c r="L128" s="32"/>
      <c r="M128" s="159" t="s">
        <v>1</v>
      </c>
      <c r="N128" s="160" t="s">
        <v>41</v>
      </c>
      <c r="O128" s="57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63" t="s">
        <v>151</v>
      </c>
      <c r="AT128" s="163" t="s">
        <v>146</v>
      </c>
      <c r="AU128" s="163" t="s">
        <v>83</v>
      </c>
      <c r="AY128" s="16" t="s">
        <v>139</v>
      </c>
      <c r="BE128" s="164">
        <f>IF(N128="základní",J128,0)</f>
        <v>0</v>
      </c>
      <c r="BF128" s="164">
        <f>IF(N128="snížená",J128,0)</f>
        <v>0</v>
      </c>
      <c r="BG128" s="164">
        <f>IF(N128="zákl. přenesená",J128,0)</f>
        <v>0</v>
      </c>
      <c r="BH128" s="164">
        <f>IF(N128="sníž. přenesená",J128,0)</f>
        <v>0</v>
      </c>
      <c r="BI128" s="164">
        <f>IF(N128="nulová",J128,0)</f>
        <v>0</v>
      </c>
      <c r="BJ128" s="16" t="s">
        <v>83</v>
      </c>
      <c r="BK128" s="164">
        <f>ROUND(I128*H128,2)</f>
        <v>0</v>
      </c>
      <c r="BL128" s="16" t="s">
        <v>151</v>
      </c>
      <c r="BM128" s="163" t="s">
        <v>405</v>
      </c>
    </row>
    <row r="129" spans="1:65" s="2" customFormat="1" ht="37.9" customHeight="1">
      <c r="A129" s="31"/>
      <c r="B129" s="151"/>
      <c r="C129" s="152" t="s">
        <v>183</v>
      </c>
      <c r="D129" s="152" t="s">
        <v>146</v>
      </c>
      <c r="E129" s="153" t="s">
        <v>406</v>
      </c>
      <c r="F129" s="154" t="s">
        <v>407</v>
      </c>
      <c r="G129" s="155" t="s">
        <v>388</v>
      </c>
      <c r="H129" s="202">
        <v>0.6</v>
      </c>
      <c r="I129" s="157"/>
      <c r="J129" s="158">
        <f>ROUND(I129*H129,2)</f>
        <v>0</v>
      </c>
      <c r="K129" s="154" t="s">
        <v>150</v>
      </c>
      <c r="L129" s="32"/>
      <c r="M129" s="159" t="s">
        <v>1</v>
      </c>
      <c r="N129" s="160" t="s">
        <v>41</v>
      </c>
      <c r="O129" s="57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3" t="s">
        <v>151</v>
      </c>
      <c r="AT129" s="163" t="s">
        <v>146</v>
      </c>
      <c r="AU129" s="163" t="s">
        <v>83</v>
      </c>
      <c r="AY129" s="16" t="s">
        <v>139</v>
      </c>
      <c r="BE129" s="164">
        <f>IF(N129="základní",J129,0)</f>
        <v>0</v>
      </c>
      <c r="BF129" s="164">
        <f>IF(N129="snížená",J129,0)</f>
        <v>0</v>
      </c>
      <c r="BG129" s="164">
        <f>IF(N129="zákl. přenesená",J129,0)</f>
        <v>0</v>
      </c>
      <c r="BH129" s="164">
        <f>IF(N129="sníž. přenesená",J129,0)</f>
        <v>0</v>
      </c>
      <c r="BI129" s="164">
        <f>IF(N129="nulová",J129,0)</f>
        <v>0</v>
      </c>
      <c r="BJ129" s="16" t="s">
        <v>83</v>
      </c>
      <c r="BK129" s="164">
        <f>ROUND(I129*H129,2)</f>
        <v>0</v>
      </c>
      <c r="BL129" s="16" t="s">
        <v>151</v>
      </c>
      <c r="BM129" s="163" t="s">
        <v>408</v>
      </c>
    </row>
    <row r="130" spans="1:65" s="2" customFormat="1" ht="48.75">
      <c r="A130" s="31"/>
      <c r="B130" s="32"/>
      <c r="C130" s="31"/>
      <c r="D130" s="165" t="s">
        <v>153</v>
      </c>
      <c r="E130" s="31"/>
      <c r="F130" s="166" t="s">
        <v>409</v>
      </c>
      <c r="G130" s="31"/>
      <c r="H130" s="31"/>
      <c r="I130" s="167"/>
      <c r="J130" s="31"/>
      <c r="K130" s="31"/>
      <c r="L130" s="32"/>
      <c r="M130" s="168"/>
      <c r="N130" s="169"/>
      <c r="O130" s="57"/>
      <c r="P130" s="57"/>
      <c r="Q130" s="57"/>
      <c r="R130" s="57"/>
      <c r="S130" s="57"/>
      <c r="T130" s="58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153</v>
      </c>
      <c r="AU130" s="16" t="s">
        <v>83</v>
      </c>
    </row>
    <row r="131" spans="1:65" s="2" customFormat="1" ht="16.5" customHeight="1">
      <c r="A131" s="31"/>
      <c r="B131" s="151"/>
      <c r="C131" s="152" t="s">
        <v>164</v>
      </c>
      <c r="D131" s="152" t="s">
        <v>146</v>
      </c>
      <c r="E131" s="153" t="s">
        <v>410</v>
      </c>
      <c r="F131" s="154" t="s">
        <v>411</v>
      </c>
      <c r="G131" s="155" t="s">
        <v>388</v>
      </c>
      <c r="H131" s="202">
        <v>0.4</v>
      </c>
      <c r="I131" s="157"/>
      <c r="J131" s="158">
        <f>ROUND(I131*H131,2)</f>
        <v>0</v>
      </c>
      <c r="K131" s="154" t="s">
        <v>150</v>
      </c>
      <c r="L131" s="32"/>
      <c r="M131" s="159" t="s">
        <v>1</v>
      </c>
      <c r="N131" s="160" t="s">
        <v>41</v>
      </c>
      <c r="O131" s="57"/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3" t="s">
        <v>151</v>
      </c>
      <c r="AT131" s="163" t="s">
        <v>146</v>
      </c>
      <c r="AU131" s="163" t="s">
        <v>83</v>
      </c>
      <c r="AY131" s="16" t="s">
        <v>139</v>
      </c>
      <c r="BE131" s="164">
        <f>IF(N131="základní",J131,0)</f>
        <v>0</v>
      </c>
      <c r="BF131" s="164">
        <f>IF(N131="snížená",J131,0)</f>
        <v>0</v>
      </c>
      <c r="BG131" s="164">
        <f>IF(N131="zákl. přenesená",J131,0)</f>
        <v>0</v>
      </c>
      <c r="BH131" s="164">
        <f>IF(N131="sníž. přenesená",J131,0)</f>
        <v>0</v>
      </c>
      <c r="BI131" s="164">
        <f>IF(N131="nulová",J131,0)</f>
        <v>0</v>
      </c>
      <c r="BJ131" s="16" t="s">
        <v>83</v>
      </c>
      <c r="BK131" s="164">
        <f>ROUND(I131*H131,2)</f>
        <v>0</v>
      </c>
      <c r="BL131" s="16" t="s">
        <v>151</v>
      </c>
      <c r="BM131" s="163" t="s">
        <v>412</v>
      </c>
    </row>
    <row r="132" spans="1:65" s="2" customFormat="1" ht="48.75">
      <c r="A132" s="31"/>
      <c r="B132" s="32"/>
      <c r="C132" s="31"/>
      <c r="D132" s="165" t="s">
        <v>153</v>
      </c>
      <c r="E132" s="31"/>
      <c r="F132" s="166" t="s">
        <v>413</v>
      </c>
      <c r="G132" s="31"/>
      <c r="H132" s="31"/>
      <c r="I132" s="167"/>
      <c r="J132" s="31"/>
      <c r="K132" s="31"/>
      <c r="L132" s="32"/>
      <c r="M132" s="203"/>
      <c r="N132" s="204"/>
      <c r="O132" s="205"/>
      <c r="P132" s="205"/>
      <c r="Q132" s="205"/>
      <c r="R132" s="205"/>
      <c r="S132" s="205"/>
      <c r="T132" s="206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153</v>
      </c>
      <c r="AU132" s="16" t="s">
        <v>83</v>
      </c>
    </row>
    <row r="133" spans="1:65" s="2" customFormat="1" ht="6.95" customHeight="1">
      <c r="A133" s="31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32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84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hidden="1" customHeight="1">
      <c r="B4" s="19"/>
      <c r="D4" s="20" t="s">
        <v>114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50" t="str">
        <f>'Rekapitulace stavby'!K6</f>
        <v>Oprava trati v úseku Frýdek- Místek - Frýdlant nad Ostravicí - Ostravice</v>
      </c>
      <c r="F7" s="251"/>
      <c r="G7" s="251"/>
      <c r="H7" s="251"/>
      <c r="L7" s="19"/>
    </row>
    <row r="8" spans="1:46" s="2" customFormat="1" ht="12" hidden="1" customHeight="1">
      <c r="A8" s="31"/>
      <c r="B8" s="32"/>
      <c r="C8" s="31"/>
      <c r="D8" s="26" t="s">
        <v>115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2"/>
      <c r="C9" s="31"/>
      <c r="D9" s="31"/>
      <c r="E9" s="212" t="s">
        <v>116</v>
      </c>
      <c r="F9" s="252"/>
      <c r="G9" s="252"/>
      <c r="H9" s="25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117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31. 1. 2023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">
        <v>26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29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2"/>
      <c r="C18" s="31"/>
      <c r="D18" s="31"/>
      <c r="E18" s="253" t="str">
        <f>'Rekapitulace stavby'!E14</f>
        <v>Vyplň údaj</v>
      </c>
      <c r="F18" s="217"/>
      <c r="G18" s="217"/>
      <c r="H18" s="217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28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28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2"/>
      <c r="C26" s="31"/>
      <c r="D26" s="26" t="s">
        <v>35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98"/>
      <c r="B27" s="99"/>
      <c r="C27" s="98"/>
      <c r="D27" s="98"/>
      <c r="E27" s="222" t="s">
        <v>1</v>
      </c>
      <c r="F27" s="222"/>
      <c r="G27" s="222"/>
      <c r="H27" s="222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hidden="1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2"/>
      <c r="C30" s="31"/>
      <c r="D30" s="101" t="s">
        <v>36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2"/>
      <c r="C32" s="31"/>
      <c r="D32" s="31"/>
      <c r="E32" s="31"/>
      <c r="F32" s="35" t="s">
        <v>38</v>
      </c>
      <c r="G32" s="31"/>
      <c r="H32" s="31"/>
      <c r="I32" s="35" t="s">
        <v>37</v>
      </c>
      <c r="J32" s="35" t="s">
        <v>39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102" t="s">
        <v>40</v>
      </c>
      <c r="E33" s="26" t="s">
        <v>41</v>
      </c>
      <c r="F33" s="103">
        <f>ROUND((SUM(BE117:BE118)),  2)</f>
        <v>0</v>
      </c>
      <c r="G33" s="31"/>
      <c r="H33" s="31"/>
      <c r="I33" s="104">
        <v>0.21</v>
      </c>
      <c r="J33" s="103">
        <f>ROUND(((SUM(BE117:BE118))*I33),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42</v>
      </c>
      <c r="F34" s="103">
        <f>ROUND((SUM(BF117:BF118)),  2)</f>
        <v>0</v>
      </c>
      <c r="G34" s="31"/>
      <c r="H34" s="31"/>
      <c r="I34" s="104">
        <v>0.15</v>
      </c>
      <c r="J34" s="103">
        <f>ROUND(((SUM(BF117:BF118))*I34),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43</v>
      </c>
      <c r="F35" s="103">
        <f>ROUND((SUM(BG117:BG118)),  2)</f>
        <v>0</v>
      </c>
      <c r="G35" s="31"/>
      <c r="H35" s="31"/>
      <c r="I35" s="104">
        <v>0.21</v>
      </c>
      <c r="J35" s="103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44</v>
      </c>
      <c r="F36" s="103">
        <f>ROUND((SUM(BH117:BH118)),  2)</f>
        <v>0</v>
      </c>
      <c r="G36" s="31"/>
      <c r="H36" s="31"/>
      <c r="I36" s="104">
        <v>0.15</v>
      </c>
      <c r="J36" s="103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45</v>
      </c>
      <c r="F37" s="103">
        <f>ROUND((SUM(BI117:BI118)),  2)</f>
        <v>0</v>
      </c>
      <c r="G37" s="31"/>
      <c r="H37" s="31"/>
      <c r="I37" s="104">
        <v>0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2"/>
      <c r="C39" s="105"/>
      <c r="D39" s="106" t="s">
        <v>46</v>
      </c>
      <c r="E39" s="59"/>
      <c r="F39" s="59"/>
      <c r="G39" s="107" t="s">
        <v>47</v>
      </c>
      <c r="H39" s="108" t="s">
        <v>48</v>
      </c>
      <c r="I39" s="59"/>
      <c r="J39" s="109">
        <f>SUM(J30:J37)</f>
        <v>0</v>
      </c>
      <c r="K39" s="110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51</v>
      </c>
      <c r="E61" s="34"/>
      <c r="F61" s="111" t="s">
        <v>52</v>
      </c>
      <c r="G61" s="44" t="s">
        <v>51</v>
      </c>
      <c r="H61" s="34"/>
      <c r="I61" s="34"/>
      <c r="J61" s="112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51</v>
      </c>
      <c r="E76" s="34"/>
      <c r="F76" s="111" t="s">
        <v>52</v>
      </c>
      <c r="G76" s="44" t="s">
        <v>51</v>
      </c>
      <c r="H76" s="34"/>
      <c r="I76" s="34"/>
      <c r="J76" s="112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50" t="str">
        <f>E7</f>
        <v>Oprava trati v úseku Frýdek- Místek - Frýdlant nad Ostravicí - Ostravice</v>
      </c>
      <c r="F85" s="251"/>
      <c r="G85" s="251"/>
      <c r="H85" s="25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2" t="str">
        <f>E9</f>
        <v xml:space="preserve">SO 01 - Oprava trati v úseku Frýdek Místek- Frýdlant nad Ostravicí </v>
      </c>
      <c r="F87" s="252"/>
      <c r="G87" s="252"/>
      <c r="H87" s="25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31. 1. 2023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>Správa železnic s.o.,OŘ Ostrava,ST Ostrava</v>
      </c>
      <c r="G91" s="31"/>
      <c r="H91" s="31"/>
      <c r="I91" s="26" t="s">
        <v>32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3" t="s">
        <v>119</v>
      </c>
      <c r="D94" s="105"/>
      <c r="E94" s="105"/>
      <c r="F94" s="105"/>
      <c r="G94" s="105"/>
      <c r="H94" s="105"/>
      <c r="I94" s="105"/>
      <c r="J94" s="114" t="s">
        <v>120</v>
      </c>
      <c r="K94" s="105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5" t="s">
        <v>121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122</v>
      </c>
    </row>
    <row r="97" spans="1:31" s="9" customFormat="1" ht="24.95" customHeight="1">
      <c r="B97" s="116"/>
      <c r="D97" s="117" t="s">
        <v>123</v>
      </c>
      <c r="E97" s="118"/>
      <c r="F97" s="118"/>
      <c r="G97" s="118"/>
      <c r="H97" s="118"/>
      <c r="I97" s="118"/>
      <c r="J97" s="119">
        <f>J118</f>
        <v>0</v>
      </c>
      <c r="L97" s="116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124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50" t="str">
        <f>E7</f>
        <v>Oprava trati v úseku Frýdek- Místek - Frýdlant nad Ostravicí - Ostravice</v>
      </c>
      <c r="F107" s="251"/>
      <c r="G107" s="251"/>
      <c r="H107" s="25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115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12" t="str">
        <f>E9</f>
        <v xml:space="preserve">SO 01 - Oprava trati v úseku Frýdek Místek- Frýdlant nad Ostravicí </v>
      </c>
      <c r="F109" s="252"/>
      <c r="G109" s="252"/>
      <c r="H109" s="252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1"/>
      <c r="E111" s="31"/>
      <c r="F111" s="24" t="str">
        <f>F12</f>
        <v xml:space="preserve"> </v>
      </c>
      <c r="G111" s="31"/>
      <c r="H111" s="31"/>
      <c r="I111" s="26" t="s">
        <v>22</v>
      </c>
      <c r="J111" s="54" t="str">
        <f>IF(J12="","",J12)</f>
        <v>31. 1. 2023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15.2" customHeight="1">
      <c r="A113" s="31"/>
      <c r="B113" s="32"/>
      <c r="C113" s="26" t="s">
        <v>24</v>
      </c>
      <c r="D113" s="31"/>
      <c r="E113" s="31"/>
      <c r="F113" s="24" t="str">
        <f>E15</f>
        <v>Správa železnic s.o.,OŘ Ostrava,ST Ostrava</v>
      </c>
      <c r="G113" s="31"/>
      <c r="H113" s="31"/>
      <c r="I113" s="26" t="s">
        <v>32</v>
      </c>
      <c r="J113" s="29" t="str">
        <f>E21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15.2" customHeight="1">
      <c r="A114" s="31"/>
      <c r="B114" s="32"/>
      <c r="C114" s="26" t="s">
        <v>30</v>
      </c>
      <c r="D114" s="31"/>
      <c r="E114" s="31"/>
      <c r="F114" s="24" t="str">
        <f>IF(E18="","",E18)</f>
        <v>Vyplň údaj</v>
      </c>
      <c r="G114" s="31"/>
      <c r="H114" s="31"/>
      <c r="I114" s="26" t="s">
        <v>34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10" customFormat="1" ht="29.25" customHeight="1">
      <c r="A116" s="120"/>
      <c r="B116" s="121"/>
      <c r="C116" s="122" t="s">
        <v>125</v>
      </c>
      <c r="D116" s="123" t="s">
        <v>61</v>
      </c>
      <c r="E116" s="123" t="s">
        <v>57</v>
      </c>
      <c r="F116" s="123" t="s">
        <v>58</v>
      </c>
      <c r="G116" s="123" t="s">
        <v>126</v>
      </c>
      <c r="H116" s="123" t="s">
        <v>127</v>
      </c>
      <c r="I116" s="123" t="s">
        <v>128</v>
      </c>
      <c r="J116" s="123" t="s">
        <v>120</v>
      </c>
      <c r="K116" s="124" t="s">
        <v>129</v>
      </c>
      <c r="L116" s="125"/>
      <c r="M116" s="61" t="s">
        <v>1</v>
      </c>
      <c r="N116" s="62" t="s">
        <v>40</v>
      </c>
      <c r="O116" s="62" t="s">
        <v>130</v>
      </c>
      <c r="P116" s="62" t="s">
        <v>131</v>
      </c>
      <c r="Q116" s="62" t="s">
        <v>132</v>
      </c>
      <c r="R116" s="62" t="s">
        <v>133</v>
      </c>
      <c r="S116" s="62" t="s">
        <v>134</v>
      </c>
      <c r="T116" s="63" t="s">
        <v>135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</row>
    <row r="117" spans="1:63" s="2" customFormat="1" ht="22.9" customHeight="1">
      <c r="A117" s="31"/>
      <c r="B117" s="32"/>
      <c r="C117" s="68" t="s">
        <v>136</v>
      </c>
      <c r="D117" s="31"/>
      <c r="E117" s="31"/>
      <c r="F117" s="31"/>
      <c r="G117" s="31"/>
      <c r="H117" s="31"/>
      <c r="I117" s="31"/>
      <c r="J117" s="126">
        <f>BK117</f>
        <v>0</v>
      </c>
      <c r="K117" s="31"/>
      <c r="L117" s="32"/>
      <c r="M117" s="64"/>
      <c r="N117" s="55"/>
      <c r="O117" s="65"/>
      <c r="P117" s="127">
        <f>P118</f>
        <v>0</v>
      </c>
      <c r="Q117" s="65"/>
      <c r="R117" s="127">
        <f>R118</f>
        <v>0</v>
      </c>
      <c r="S117" s="65"/>
      <c r="T117" s="128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75</v>
      </c>
      <c r="AU117" s="16" t="s">
        <v>122</v>
      </c>
      <c r="BK117" s="129">
        <f>BK118</f>
        <v>0</v>
      </c>
    </row>
    <row r="118" spans="1:63" s="11" customFormat="1" ht="25.9" customHeight="1">
      <c r="B118" s="130"/>
      <c r="D118" s="131" t="s">
        <v>75</v>
      </c>
      <c r="E118" s="132" t="s">
        <v>137</v>
      </c>
      <c r="F118" s="132" t="s">
        <v>138</v>
      </c>
      <c r="I118" s="133"/>
      <c r="J118" s="134">
        <f>BK118</f>
        <v>0</v>
      </c>
      <c r="L118" s="130"/>
      <c r="M118" s="135"/>
      <c r="N118" s="136"/>
      <c r="O118" s="136"/>
      <c r="P118" s="137">
        <v>0</v>
      </c>
      <c r="Q118" s="136"/>
      <c r="R118" s="137">
        <v>0</v>
      </c>
      <c r="S118" s="136"/>
      <c r="T118" s="138">
        <v>0</v>
      </c>
      <c r="AR118" s="131" t="s">
        <v>83</v>
      </c>
      <c r="AT118" s="139" t="s">
        <v>75</v>
      </c>
      <c r="AU118" s="139" t="s">
        <v>76</v>
      </c>
      <c r="AY118" s="131" t="s">
        <v>139</v>
      </c>
      <c r="BK118" s="140">
        <v>0</v>
      </c>
    </row>
    <row r="119" spans="1:63" s="2" customFormat="1" ht="6.95" customHeight="1">
      <c r="A119" s="31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  <c r="M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</sheetData>
  <autoFilter ref="C116:K11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91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hidden="1" customHeight="1">
      <c r="B4" s="19"/>
      <c r="D4" s="20" t="s">
        <v>114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50" t="str">
        <f>'Rekapitulace stavby'!K6</f>
        <v>Oprava trati v úseku Frýdek- Místek - Frýdlant nad Ostravicí - Ostravice</v>
      </c>
      <c r="F7" s="251"/>
      <c r="G7" s="251"/>
      <c r="H7" s="251"/>
      <c r="L7" s="19"/>
    </row>
    <row r="8" spans="1:46" s="1" customFormat="1" ht="12" hidden="1" customHeight="1">
      <c r="B8" s="19"/>
      <c r="D8" s="26" t="s">
        <v>115</v>
      </c>
      <c r="L8" s="19"/>
    </row>
    <row r="9" spans="1:46" s="2" customFormat="1" ht="16.5" hidden="1" customHeight="1">
      <c r="A9" s="31"/>
      <c r="B9" s="32"/>
      <c r="C9" s="31"/>
      <c r="D9" s="31"/>
      <c r="E9" s="250" t="s">
        <v>116</v>
      </c>
      <c r="F9" s="252"/>
      <c r="G9" s="252"/>
      <c r="H9" s="25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140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12" t="s">
        <v>141</v>
      </c>
      <c r="F11" s="252"/>
      <c r="G11" s="252"/>
      <c r="H11" s="252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31. 1. 2023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">
        <v>26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">
        <v>27</v>
      </c>
      <c r="F17" s="31"/>
      <c r="G17" s="31"/>
      <c r="H17" s="31"/>
      <c r="I17" s="26" t="s">
        <v>28</v>
      </c>
      <c r="J17" s="24" t="s">
        <v>29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30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53" t="str">
        <f>'Rekapitulace stavby'!E14</f>
        <v>Vyplň údaj</v>
      </c>
      <c r="F20" s="217"/>
      <c r="G20" s="217"/>
      <c r="H20" s="217"/>
      <c r="I20" s="26" t="s">
        <v>28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32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28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34</v>
      </c>
      <c r="E25" s="31"/>
      <c r="F25" s="31"/>
      <c r="G25" s="31"/>
      <c r="H25" s="31"/>
      <c r="I25" s="26" t="s">
        <v>25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28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35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22" t="s">
        <v>1</v>
      </c>
      <c r="F29" s="222"/>
      <c r="G29" s="222"/>
      <c r="H29" s="22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36</v>
      </c>
      <c r="E32" s="31"/>
      <c r="F32" s="31"/>
      <c r="G32" s="31"/>
      <c r="H32" s="31"/>
      <c r="I32" s="31"/>
      <c r="J32" s="70">
        <f>ROUND(J123,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38</v>
      </c>
      <c r="G34" s="31"/>
      <c r="H34" s="31"/>
      <c r="I34" s="35" t="s">
        <v>37</v>
      </c>
      <c r="J34" s="35" t="s">
        <v>39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40</v>
      </c>
      <c r="E35" s="26" t="s">
        <v>41</v>
      </c>
      <c r="F35" s="103">
        <f>ROUND((SUM(BE123:BE156)),  2)</f>
        <v>0</v>
      </c>
      <c r="G35" s="31"/>
      <c r="H35" s="31"/>
      <c r="I35" s="104">
        <v>0.21</v>
      </c>
      <c r="J35" s="103">
        <f>ROUND(((SUM(BE123:BE156))*I35),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103">
        <f>ROUND((SUM(BF123:BF156)),  2)</f>
        <v>0</v>
      </c>
      <c r="G36" s="31"/>
      <c r="H36" s="31"/>
      <c r="I36" s="104">
        <v>0.15</v>
      </c>
      <c r="J36" s="103">
        <f>ROUND(((SUM(BF123:BF156))*I36),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103">
        <f>ROUND((SUM(BG123:BG156)),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44</v>
      </c>
      <c r="F38" s="103">
        <f>ROUND((SUM(BH123:BH156)),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45</v>
      </c>
      <c r="F39" s="103">
        <f>ROUND((SUM(BI123:BI156)),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46</v>
      </c>
      <c r="E41" s="59"/>
      <c r="F41" s="59"/>
      <c r="G41" s="107" t="s">
        <v>47</v>
      </c>
      <c r="H41" s="108" t="s">
        <v>48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51</v>
      </c>
      <c r="E61" s="34"/>
      <c r="F61" s="111" t="s">
        <v>52</v>
      </c>
      <c r="G61" s="44" t="s">
        <v>51</v>
      </c>
      <c r="H61" s="34"/>
      <c r="I61" s="34"/>
      <c r="J61" s="112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51</v>
      </c>
      <c r="E76" s="34"/>
      <c r="F76" s="111" t="s">
        <v>52</v>
      </c>
      <c r="G76" s="44" t="s">
        <v>51</v>
      </c>
      <c r="H76" s="34"/>
      <c r="I76" s="34"/>
      <c r="J76" s="112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50" t="str">
        <f>E7</f>
        <v>Oprava trati v úseku Frýdek- Místek - Frýdlant nad Ostravicí - Ostravice</v>
      </c>
      <c r="F85" s="251"/>
      <c r="G85" s="251"/>
      <c r="H85" s="25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115</v>
      </c>
      <c r="L86" s="19"/>
    </row>
    <row r="87" spans="1:31" s="2" customFormat="1" ht="16.5" customHeight="1">
      <c r="A87" s="31"/>
      <c r="B87" s="32"/>
      <c r="C87" s="31"/>
      <c r="D87" s="31"/>
      <c r="E87" s="250" t="s">
        <v>116</v>
      </c>
      <c r="F87" s="252"/>
      <c r="G87" s="252"/>
      <c r="H87" s="25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140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12" t="str">
        <f>E11</f>
        <v>SO 01.1. - 1.TK Pržno - Baška</v>
      </c>
      <c r="F89" s="252"/>
      <c r="G89" s="252"/>
      <c r="H89" s="252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 xml:space="preserve"> </v>
      </c>
      <c r="G91" s="31"/>
      <c r="H91" s="31"/>
      <c r="I91" s="26" t="s">
        <v>22</v>
      </c>
      <c r="J91" s="54" t="str">
        <f>IF(J14="","",J14)</f>
        <v>31. 1. 2023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>Správa železnic s.o.,OŘ Ostrava,ST Ostrava</v>
      </c>
      <c r="G93" s="31"/>
      <c r="H93" s="31"/>
      <c r="I93" s="26" t="s">
        <v>32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30</v>
      </c>
      <c r="D94" s="31"/>
      <c r="E94" s="31"/>
      <c r="F94" s="24" t="str">
        <f>IF(E20="","",E20)</f>
        <v>Vyplň údaj</v>
      </c>
      <c r="G94" s="31"/>
      <c r="H94" s="31"/>
      <c r="I94" s="26" t="s">
        <v>34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119</v>
      </c>
      <c r="D96" s="105"/>
      <c r="E96" s="105"/>
      <c r="F96" s="105"/>
      <c r="G96" s="105"/>
      <c r="H96" s="105"/>
      <c r="I96" s="105"/>
      <c r="J96" s="114" t="s">
        <v>120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121</v>
      </c>
      <c r="D98" s="31"/>
      <c r="E98" s="31"/>
      <c r="F98" s="31"/>
      <c r="G98" s="31"/>
      <c r="H98" s="31"/>
      <c r="I98" s="31"/>
      <c r="J98" s="70">
        <f>J123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122</v>
      </c>
    </row>
    <row r="99" spans="1:47" s="9" customFormat="1" ht="24.95" customHeight="1">
      <c r="B99" s="116"/>
      <c r="D99" s="117" t="s">
        <v>123</v>
      </c>
      <c r="E99" s="118"/>
      <c r="F99" s="118"/>
      <c r="G99" s="118"/>
      <c r="H99" s="118"/>
      <c r="I99" s="118"/>
      <c r="J99" s="119">
        <f>J124</f>
        <v>0</v>
      </c>
      <c r="L99" s="116"/>
    </row>
    <row r="100" spans="1:47" s="12" customFormat="1" ht="19.899999999999999" customHeight="1">
      <c r="B100" s="141"/>
      <c r="D100" s="142" t="s">
        <v>142</v>
      </c>
      <c r="E100" s="143"/>
      <c r="F100" s="143"/>
      <c r="G100" s="143"/>
      <c r="H100" s="143"/>
      <c r="I100" s="143"/>
      <c r="J100" s="144">
        <f>J125</f>
        <v>0</v>
      </c>
      <c r="L100" s="141"/>
    </row>
    <row r="101" spans="1:47" s="9" customFormat="1" ht="24.95" customHeight="1">
      <c r="B101" s="116"/>
      <c r="D101" s="117" t="s">
        <v>143</v>
      </c>
      <c r="E101" s="118"/>
      <c r="F101" s="118"/>
      <c r="G101" s="118"/>
      <c r="H101" s="118"/>
      <c r="I101" s="118"/>
      <c r="J101" s="119">
        <f>J144</f>
        <v>0</v>
      </c>
      <c r="L101" s="116"/>
    </row>
    <row r="102" spans="1:47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124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6.5" customHeight="1">
      <c r="A111" s="31"/>
      <c r="B111" s="32"/>
      <c r="C111" s="31"/>
      <c r="D111" s="31"/>
      <c r="E111" s="250" t="str">
        <f>E7</f>
        <v>Oprava trati v úseku Frýdek- Místek - Frýdlant nad Ostravicí - Ostravice</v>
      </c>
      <c r="F111" s="251"/>
      <c r="G111" s="251"/>
      <c r="H111" s="25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9"/>
      <c r="C112" s="26" t="s">
        <v>115</v>
      </c>
      <c r="L112" s="19"/>
    </row>
    <row r="113" spans="1:65" s="2" customFormat="1" ht="16.5" customHeight="1">
      <c r="A113" s="31"/>
      <c r="B113" s="32"/>
      <c r="C113" s="31"/>
      <c r="D113" s="31"/>
      <c r="E113" s="250" t="s">
        <v>116</v>
      </c>
      <c r="F113" s="252"/>
      <c r="G113" s="252"/>
      <c r="H113" s="252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140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12" t="str">
        <f>E11</f>
        <v>SO 01.1. - 1.TK Pržno - Baška</v>
      </c>
      <c r="F115" s="252"/>
      <c r="G115" s="252"/>
      <c r="H115" s="252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1"/>
      <c r="E117" s="31"/>
      <c r="F117" s="24" t="str">
        <f>F14</f>
        <v xml:space="preserve"> </v>
      </c>
      <c r="G117" s="31"/>
      <c r="H117" s="31"/>
      <c r="I117" s="26" t="s">
        <v>22</v>
      </c>
      <c r="J117" s="54" t="str">
        <f>IF(J14="","",J14)</f>
        <v>31. 1. 2023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1"/>
      <c r="E119" s="31"/>
      <c r="F119" s="24" t="str">
        <f>E17</f>
        <v>Správa železnic s.o.,OŘ Ostrava,ST Ostrava</v>
      </c>
      <c r="G119" s="31"/>
      <c r="H119" s="31"/>
      <c r="I119" s="26" t="s">
        <v>32</v>
      </c>
      <c r="J119" s="29" t="str">
        <f>E23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30</v>
      </c>
      <c r="D120" s="31"/>
      <c r="E120" s="31"/>
      <c r="F120" s="24" t="str">
        <f>IF(E20="","",E20)</f>
        <v>Vyplň údaj</v>
      </c>
      <c r="G120" s="31"/>
      <c r="H120" s="31"/>
      <c r="I120" s="26" t="s">
        <v>34</v>
      </c>
      <c r="J120" s="29" t="str">
        <f>E26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0" customFormat="1" ht="29.25" customHeight="1">
      <c r="A122" s="120"/>
      <c r="B122" s="121"/>
      <c r="C122" s="122" t="s">
        <v>125</v>
      </c>
      <c r="D122" s="123" t="s">
        <v>61</v>
      </c>
      <c r="E122" s="123" t="s">
        <v>57</v>
      </c>
      <c r="F122" s="123" t="s">
        <v>58</v>
      </c>
      <c r="G122" s="123" t="s">
        <v>126</v>
      </c>
      <c r="H122" s="123" t="s">
        <v>127</v>
      </c>
      <c r="I122" s="123" t="s">
        <v>128</v>
      </c>
      <c r="J122" s="123" t="s">
        <v>120</v>
      </c>
      <c r="K122" s="124" t="s">
        <v>129</v>
      </c>
      <c r="L122" s="125"/>
      <c r="M122" s="61" t="s">
        <v>1</v>
      </c>
      <c r="N122" s="62" t="s">
        <v>40</v>
      </c>
      <c r="O122" s="62" t="s">
        <v>130</v>
      </c>
      <c r="P122" s="62" t="s">
        <v>131</v>
      </c>
      <c r="Q122" s="62" t="s">
        <v>132</v>
      </c>
      <c r="R122" s="62" t="s">
        <v>133</v>
      </c>
      <c r="S122" s="62" t="s">
        <v>134</v>
      </c>
      <c r="T122" s="63" t="s">
        <v>135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31"/>
      <c r="B123" s="32"/>
      <c r="C123" s="68" t="s">
        <v>136</v>
      </c>
      <c r="D123" s="31"/>
      <c r="E123" s="31"/>
      <c r="F123" s="31"/>
      <c r="G123" s="31"/>
      <c r="H123" s="31"/>
      <c r="I123" s="31"/>
      <c r="J123" s="126">
        <f>BK123</f>
        <v>0</v>
      </c>
      <c r="K123" s="31"/>
      <c r="L123" s="32"/>
      <c r="M123" s="64"/>
      <c r="N123" s="55"/>
      <c r="O123" s="65"/>
      <c r="P123" s="127">
        <f>P124+P144</f>
        <v>0</v>
      </c>
      <c r="Q123" s="65"/>
      <c r="R123" s="127">
        <f>R124+R144</f>
        <v>1458.6</v>
      </c>
      <c r="S123" s="65"/>
      <c r="T123" s="128">
        <f>T124+T144</f>
        <v>806.5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75</v>
      </c>
      <c r="AU123" s="16" t="s">
        <v>122</v>
      </c>
      <c r="BK123" s="129">
        <f>BK124+BK144</f>
        <v>0</v>
      </c>
    </row>
    <row r="124" spans="1:65" s="11" customFormat="1" ht="25.9" customHeight="1">
      <c r="B124" s="130"/>
      <c r="D124" s="131" t="s">
        <v>75</v>
      </c>
      <c r="E124" s="132" t="s">
        <v>137</v>
      </c>
      <c r="F124" s="132" t="s">
        <v>138</v>
      </c>
      <c r="I124" s="133"/>
      <c r="J124" s="134">
        <f>BK124</f>
        <v>0</v>
      </c>
      <c r="L124" s="130"/>
      <c r="M124" s="145"/>
      <c r="N124" s="146"/>
      <c r="O124" s="146"/>
      <c r="P124" s="147">
        <f>P125</f>
        <v>0</v>
      </c>
      <c r="Q124" s="146"/>
      <c r="R124" s="147">
        <f>R125</f>
        <v>1458.6</v>
      </c>
      <c r="S124" s="146"/>
      <c r="T124" s="148">
        <f>T125</f>
        <v>806.5</v>
      </c>
      <c r="AR124" s="131" t="s">
        <v>83</v>
      </c>
      <c r="AT124" s="139" t="s">
        <v>75</v>
      </c>
      <c r="AU124" s="139" t="s">
        <v>76</v>
      </c>
      <c r="AY124" s="131" t="s">
        <v>139</v>
      </c>
      <c r="BK124" s="140">
        <f>BK125</f>
        <v>0</v>
      </c>
    </row>
    <row r="125" spans="1:65" s="11" customFormat="1" ht="22.9" customHeight="1">
      <c r="B125" s="130"/>
      <c r="D125" s="131" t="s">
        <v>75</v>
      </c>
      <c r="E125" s="149" t="s">
        <v>144</v>
      </c>
      <c r="F125" s="149" t="s">
        <v>145</v>
      </c>
      <c r="I125" s="133"/>
      <c r="J125" s="150">
        <f>BK125</f>
        <v>0</v>
      </c>
      <c r="L125" s="130"/>
      <c r="M125" s="145"/>
      <c r="N125" s="146"/>
      <c r="O125" s="146"/>
      <c r="P125" s="147">
        <f>SUM(P126:P143)</f>
        <v>0</v>
      </c>
      <c r="Q125" s="146"/>
      <c r="R125" s="147">
        <f>SUM(R126:R143)</f>
        <v>1458.6</v>
      </c>
      <c r="S125" s="146"/>
      <c r="T125" s="148">
        <f>SUM(T126:T143)</f>
        <v>806.5</v>
      </c>
      <c r="AR125" s="131" t="s">
        <v>83</v>
      </c>
      <c r="AT125" s="139" t="s">
        <v>75</v>
      </c>
      <c r="AU125" s="139" t="s">
        <v>83</v>
      </c>
      <c r="AY125" s="131" t="s">
        <v>139</v>
      </c>
      <c r="BK125" s="140">
        <f>SUM(BK126:BK143)</f>
        <v>0</v>
      </c>
    </row>
    <row r="126" spans="1:65" s="2" customFormat="1" ht="90" customHeight="1">
      <c r="A126" s="31"/>
      <c r="B126" s="151"/>
      <c r="C126" s="152" t="s">
        <v>83</v>
      </c>
      <c r="D126" s="152" t="s">
        <v>146</v>
      </c>
      <c r="E126" s="153" t="s">
        <v>147</v>
      </c>
      <c r="F126" s="154" t="s">
        <v>148</v>
      </c>
      <c r="G126" s="155" t="s">
        <v>149</v>
      </c>
      <c r="H126" s="156">
        <v>40</v>
      </c>
      <c r="I126" s="157"/>
      <c r="J126" s="158">
        <f>ROUND(I126*H126,2)</f>
        <v>0</v>
      </c>
      <c r="K126" s="154" t="s">
        <v>150</v>
      </c>
      <c r="L126" s="32"/>
      <c r="M126" s="159" t="s">
        <v>1</v>
      </c>
      <c r="N126" s="160" t="s">
        <v>41</v>
      </c>
      <c r="O126" s="57"/>
      <c r="P126" s="161">
        <f>O126*H126</f>
        <v>0</v>
      </c>
      <c r="Q126" s="161">
        <v>0</v>
      </c>
      <c r="R126" s="161">
        <f>Q126*H126</f>
        <v>0</v>
      </c>
      <c r="S126" s="161">
        <v>1.6</v>
      </c>
      <c r="T126" s="162">
        <f>S126*H126</f>
        <v>64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3" t="s">
        <v>151</v>
      </c>
      <c r="AT126" s="163" t="s">
        <v>146</v>
      </c>
      <c r="AU126" s="163" t="s">
        <v>85</v>
      </c>
      <c r="AY126" s="16" t="s">
        <v>139</v>
      </c>
      <c r="BE126" s="164">
        <f>IF(N126="základní",J126,0)</f>
        <v>0</v>
      </c>
      <c r="BF126" s="164">
        <f>IF(N126="snížená",J126,0)</f>
        <v>0</v>
      </c>
      <c r="BG126" s="164">
        <f>IF(N126="zákl. přenesená",J126,0)</f>
        <v>0</v>
      </c>
      <c r="BH126" s="164">
        <f>IF(N126="sníž. přenesená",J126,0)</f>
        <v>0</v>
      </c>
      <c r="BI126" s="164">
        <f>IF(N126="nulová",J126,0)</f>
        <v>0</v>
      </c>
      <c r="BJ126" s="16" t="s">
        <v>83</v>
      </c>
      <c r="BK126" s="164">
        <f>ROUND(I126*H126,2)</f>
        <v>0</v>
      </c>
      <c r="BL126" s="16" t="s">
        <v>151</v>
      </c>
      <c r="BM126" s="163" t="s">
        <v>152</v>
      </c>
    </row>
    <row r="127" spans="1:65" s="2" customFormat="1" ht="19.5">
      <c r="A127" s="31"/>
      <c r="B127" s="32"/>
      <c r="C127" s="31"/>
      <c r="D127" s="165" t="s">
        <v>153</v>
      </c>
      <c r="E127" s="31"/>
      <c r="F127" s="166" t="s">
        <v>154</v>
      </c>
      <c r="G127" s="31"/>
      <c r="H127" s="31"/>
      <c r="I127" s="167"/>
      <c r="J127" s="31"/>
      <c r="K127" s="31"/>
      <c r="L127" s="32"/>
      <c r="M127" s="168"/>
      <c r="N127" s="169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153</v>
      </c>
      <c r="AU127" s="16" t="s">
        <v>85</v>
      </c>
    </row>
    <row r="128" spans="1:65" s="2" customFormat="1" ht="101.25" customHeight="1">
      <c r="A128" s="31"/>
      <c r="B128" s="151"/>
      <c r="C128" s="152" t="s">
        <v>85</v>
      </c>
      <c r="D128" s="152" t="s">
        <v>146</v>
      </c>
      <c r="E128" s="153" t="s">
        <v>155</v>
      </c>
      <c r="F128" s="154" t="s">
        <v>156</v>
      </c>
      <c r="G128" s="155" t="s">
        <v>157</v>
      </c>
      <c r="H128" s="156">
        <v>0.72</v>
      </c>
      <c r="I128" s="157"/>
      <c r="J128" s="158">
        <f>ROUND(I128*H128,2)</f>
        <v>0</v>
      </c>
      <c r="K128" s="154" t="s">
        <v>150</v>
      </c>
      <c r="L128" s="32"/>
      <c r="M128" s="159" t="s">
        <v>1</v>
      </c>
      <c r="N128" s="160" t="s">
        <v>41</v>
      </c>
      <c r="O128" s="57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63" t="s">
        <v>151</v>
      </c>
      <c r="AT128" s="163" t="s">
        <v>146</v>
      </c>
      <c r="AU128" s="163" t="s">
        <v>85</v>
      </c>
      <c r="AY128" s="16" t="s">
        <v>139</v>
      </c>
      <c r="BE128" s="164">
        <f>IF(N128="základní",J128,0)</f>
        <v>0</v>
      </c>
      <c r="BF128" s="164">
        <f>IF(N128="snížená",J128,0)</f>
        <v>0</v>
      </c>
      <c r="BG128" s="164">
        <f>IF(N128="zákl. přenesená",J128,0)</f>
        <v>0</v>
      </c>
      <c r="BH128" s="164">
        <f>IF(N128="sníž. přenesená",J128,0)</f>
        <v>0</v>
      </c>
      <c r="BI128" s="164">
        <f>IF(N128="nulová",J128,0)</f>
        <v>0</v>
      </c>
      <c r="BJ128" s="16" t="s">
        <v>83</v>
      </c>
      <c r="BK128" s="164">
        <f>ROUND(I128*H128,2)</f>
        <v>0</v>
      </c>
      <c r="BL128" s="16" t="s">
        <v>151</v>
      </c>
      <c r="BM128" s="163" t="s">
        <v>158</v>
      </c>
    </row>
    <row r="129" spans="1:65" s="2" customFormat="1" ht="16.5" customHeight="1">
      <c r="A129" s="31"/>
      <c r="B129" s="151"/>
      <c r="C129" s="170" t="s">
        <v>159</v>
      </c>
      <c r="D129" s="170" t="s">
        <v>160</v>
      </c>
      <c r="E129" s="171" t="s">
        <v>161</v>
      </c>
      <c r="F129" s="172" t="s">
        <v>162</v>
      </c>
      <c r="G129" s="173" t="s">
        <v>163</v>
      </c>
      <c r="H129" s="174">
        <v>757.35</v>
      </c>
      <c r="I129" s="175"/>
      <c r="J129" s="176">
        <f>ROUND(I129*H129,2)</f>
        <v>0</v>
      </c>
      <c r="K129" s="172" t="s">
        <v>150</v>
      </c>
      <c r="L129" s="177"/>
      <c r="M129" s="178" t="s">
        <v>1</v>
      </c>
      <c r="N129" s="179" t="s">
        <v>41</v>
      </c>
      <c r="O129" s="57"/>
      <c r="P129" s="161">
        <f>O129*H129</f>
        <v>0</v>
      </c>
      <c r="Q129" s="161">
        <v>1</v>
      </c>
      <c r="R129" s="161">
        <f>Q129*H129</f>
        <v>757.35</v>
      </c>
      <c r="S129" s="161">
        <v>0</v>
      </c>
      <c r="T129" s="16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3" t="s">
        <v>164</v>
      </c>
      <c r="AT129" s="163" t="s">
        <v>160</v>
      </c>
      <c r="AU129" s="163" t="s">
        <v>85</v>
      </c>
      <c r="AY129" s="16" t="s">
        <v>139</v>
      </c>
      <c r="BE129" s="164">
        <f>IF(N129="základní",J129,0)</f>
        <v>0</v>
      </c>
      <c r="BF129" s="164">
        <f>IF(N129="snížená",J129,0)</f>
        <v>0</v>
      </c>
      <c r="BG129" s="164">
        <f>IF(N129="zákl. přenesená",J129,0)</f>
        <v>0</v>
      </c>
      <c r="BH129" s="164">
        <f>IF(N129="sníž. přenesená",J129,0)</f>
        <v>0</v>
      </c>
      <c r="BI129" s="164">
        <f>IF(N129="nulová",J129,0)</f>
        <v>0</v>
      </c>
      <c r="BJ129" s="16" t="s">
        <v>83</v>
      </c>
      <c r="BK129" s="164">
        <f>ROUND(I129*H129,2)</f>
        <v>0</v>
      </c>
      <c r="BL129" s="16" t="s">
        <v>151</v>
      </c>
      <c r="BM129" s="163" t="s">
        <v>165</v>
      </c>
    </row>
    <row r="130" spans="1:65" s="13" customFormat="1" ht="11.25">
      <c r="B130" s="180"/>
      <c r="D130" s="165" t="s">
        <v>166</v>
      </c>
      <c r="E130" s="181" t="s">
        <v>1</v>
      </c>
      <c r="F130" s="182" t="s">
        <v>167</v>
      </c>
      <c r="H130" s="183">
        <v>701.25</v>
      </c>
      <c r="I130" s="184"/>
      <c r="L130" s="180"/>
      <c r="M130" s="185"/>
      <c r="N130" s="186"/>
      <c r="O130" s="186"/>
      <c r="P130" s="186"/>
      <c r="Q130" s="186"/>
      <c r="R130" s="186"/>
      <c r="S130" s="186"/>
      <c r="T130" s="187"/>
      <c r="AT130" s="181" t="s">
        <v>166</v>
      </c>
      <c r="AU130" s="181" t="s">
        <v>85</v>
      </c>
      <c r="AV130" s="13" t="s">
        <v>85</v>
      </c>
      <c r="AW130" s="13" t="s">
        <v>33</v>
      </c>
      <c r="AX130" s="13" t="s">
        <v>76</v>
      </c>
      <c r="AY130" s="181" t="s">
        <v>139</v>
      </c>
    </row>
    <row r="131" spans="1:65" s="13" customFormat="1" ht="11.25">
      <c r="B131" s="180"/>
      <c r="D131" s="165" t="s">
        <v>166</v>
      </c>
      <c r="E131" s="181" t="s">
        <v>1</v>
      </c>
      <c r="F131" s="182" t="s">
        <v>168</v>
      </c>
      <c r="H131" s="183">
        <v>56.1</v>
      </c>
      <c r="I131" s="184"/>
      <c r="L131" s="180"/>
      <c r="M131" s="185"/>
      <c r="N131" s="186"/>
      <c r="O131" s="186"/>
      <c r="P131" s="186"/>
      <c r="Q131" s="186"/>
      <c r="R131" s="186"/>
      <c r="S131" s="186"/>
      <c r="T131" s="187"/>
      <c r="AT131" s="181" t="s">
        <v>166</v>
      </c>
      <c r="AU131" s="181" t="s">
        <v>85</v>
      </c>
      <c r="AV131" s="13" t="s">
        <v>85</v>
      </c>
      <c r="AW131" s="13" t="s">
        <v>33</v>
      </c>
      <c r="AX131" s="13" t="s">
        <v>76</v>
      </c>
      <c r="AY131" s="181" t="s">
        <v>139</v>
      </c>
    </row>
    <row r="132" spans="1:65" s="14" customFormat="1" ht="11.25">
      <c r="B132" s="188"/>
      <c r="D132" s="165" t="s">
        <v>166</v>
      </c>
      <c r="E132" s="189" t="s">
        <v>1</v>
      </c>
      <c r="F132" s="190" t="s">
        <v>169</v>
      </c>
      <c r="H132" s="191">
        <v>757.35</v>
      </c>
      <c r="I132" s="192"/>
      <c r="L132" s="188"/>
      <c r="M132" s="193"/>
      <c r="N132" s="194"/>
      <c r="O132" s="194"/>
      <c r="P132" s="194"/>
      <c r="Q132" s="194"/>
      <c r="R132" s="194"/>
      <c r="S132" s="194"/>
      <c r="T132" s="195"/>
      <c r="AT132" s="189" t="s">
        <v>166</v>
      </c>
      <c r="AU132" s="189" t="s">
        <v>85</v>
      </c>
      <c r="AV132" s="14" t="s">
        <v>151</v>
      </c>
      <c r="AW132" s="14" t="s">
        <v>33</v>
      </c>
      <c r="AX132" s="14" t="s">
        <v>83</v>
      </c>
      <c r="AY132" s="189" t="s">
        <v>139</v>
      </c>
    </row>
    <row r="133" spans="1:65" s="2" customFormat="1" ht="37.9" customHeight="1">
      <c r="A133" s="31"/>
      <c r="B133" s="151"/>
      <c r="C133" s="152" t="s">
        <v>151</v>
      </c>
      <c r="D133" s="152" t="s">
        <v>146</v>
      </c>
      <c r="E133" s="153" t="s">
        <v>170</v>
      </c>
      <c r="F133" s="154" t="s">
        <v>171</v>
      </c>
      <c r="G133" s="155" t="s">
        <v>149</v>
      </c>
      <c r="H133" s="156">
        <v>412.5</v>
      </c>
      <c r="I133" s="157"/>
      <c r="J133" s="158">
        <f>ROUND(I133*H133,2)</f>
        <v>0</v>
      </c>
      <c r="K133" s="154" t="s">
        <v>150</v>
      </c>
      <c r="L133" s="32"/>
      <c r="M133" s="159" t="s">
        <v>1</v>
      </c>
      <c r="N133" s="160" t="s">
        <v>41</v>
      </c>
      <c r="O133" s="57"/>
      <c r="P133" s="161">
        <f>O133*H133</f>
        <v>0</v>
      </c>
      <c r="Q133" s="161">
        <v>1.7</v>
      </c>
      <c r="R133" s="161">
        <f>Q133*H133</f>
        <v>701.25</v>
      </c>
      <c r="S133" s="161">
        <v>1.8</v>
      </c>
      <c r="T133" s="162">
        <f>S133*H133</f>
        <v>742.5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3" t="s">
        <v>151</v>
      </c>
      <c r="AT133" s="163" t="s">
        <v>146</v>
      </c>
      <c r="AU133" s="163" t="s">
        <v>85</v>
      </c>
      <c r="AY133" s="16" t="s">
        <v>139</v>
      </c>
      <c r="BE133" s="164">
        <f>IF(N133="základní",J133,0)</f>
        <v>0</v>
      </c>
      <c r="BF133" s="164">
        <f>IF(N133="snížená",J133,0)</f>
        <v>0</v>
      </c>
      <c r="BG133" s="164">
        <f>IF(N133="zákl. přenesená",J133,0)</f>
        <v>0</v>
      </c>
      <c r="BH133" s="164">
        <f>IF(N133="sníž. přenesená",J133,0)</f>
        <v>0</v>
      </c>
      <c r="BI133" s="164">
        <f>IF(N133="nulová",J133,0)</f>
        <v>0</v>
      </c>
      <c r="BJ133" s="16" t="s">
        <v>83</v>
      </c>
      <c r="BK133" s="164">
        <f>ROUND(I133*H133,2)</f>
        <v>0</v>
      </c>
      <c r="BL133" s="16" t="s">
        <v>151</v>
      </c>
      <c r="BM133" s="163" t="s">
        <v>172</v>
      </c>
    </row>
    <row r="134" spans="1:65" s="2" customFormat="1" ht="66.75" customHeight="1">
      <c r="A134" s="31"/>
      <c r="B134" s="151"/>
      <c r="C134" s="152" t="s">
        <v>144</v>
      </c>
      <c r="D134" s="152" t="s">
        <v>146</v>
      </c>
      <c r="E134" s="153" t="s">
        <v>173</v>
      </c>
      <c r="F134" s="154" t="s">
        <v>174</v>
      </c>
      <c r="G134" s="155" t="s">
        <v>157</v>
      </c>
      <c r="H134" s="156">
        <v>1</v>
      </c>
      <c r="I134" s="157"/>
      <c r="J134" s="158">
        <f>ROUND(I134*H134,2)</f>
        <v>0</v>
      </c>
      <c r="K134" s="154" t="s">
        <v>150</v>
      </c>
      <c r="L134" s="32"/>
      <c r="M134" s="159" t="s">
        <v>1</v>
      </c>
      <c r="N134" s="160" t="s">
        <v>41</v>
      </c>
      <c r="O134" s="57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3" t="s">
        <v>83</v>
      </c>
      <c r="AT134" s="163" t="s">
        <v>146</v>
      </c>
      <c r="AU134" s="163" t="s">
        <v>85</v>
      </c>
      <c r="AY134" s="16" t="s">
        <v>139</v>
      </c>
      <c r="BE134" s="164">
        <f>IF(N134="základní",J134,0)</f>
        <v>0</v>
      </c>
      <c r="BF134" s="164">
        <f>IF(N134="snížená",J134,0)</f>
        <v>0</v>
      </c>
      <c r="BG134" s="164">
        <f>IF(N134="zákl. přenesená",J134,0)</f>
        <v>0</v>
      </c>
      <c r="BH134" s="164">
        <f>IF(N134="sníž. přenesená",J134,0)</f>
        <v>0</v>
      </c>
      <c r="BI134" s="164">
        <f>IF(N134="nulová",J134,0)</f>
        <v>0</v>
      </c>
      <c r="BJ134" s="16" t="s">
        <v>83</v>
      </c>
      <c r="BK134" s="164">
        <f>ROUND(I134*H134,2)</f>
        <v>0</v>
      </c>
      <c r="BL134" s="16" t="s">
        <v>83</v>
      </c>
      <c r="BM134" s="163" t="s">
        <v>175</v>
      </c>
    </row>
    <row r="135" spans="1:65" s="2" customFormat="1" ht="19.5">
      <c r="A135" s="31"/>
      <c r="B135" s="32"/>
      <c r="C135" s="31"/>
      <c r="D135" s="165" t="s">
        <v>153</v>
      </c>
      <c r="E135" s="31"/>
      <c r="F135" s="166" t="s">
        <v>176</v>
      </c>
      <c r="G135" s="31"/>
      <c r="H135" s="31"/>
      <c r="I135" s="167"/>
      <c r="J135" s="31"/>
      <c r="K135" s="31"/>
      <c r="L135" s="32"/>
      <c r="M135" s="168"/>
      <c r="N135" s="169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153</v>
      </c>
      <c r="AU135" s="16" t="s">
        <v>85</v>
      </c>
    </row>
    <row r="136" spans="1:65" s="2" customFormat="1" ht="33" customHeight="1">
      <c r="A136" s="31"/>
      <c r="B136" s="151"/>
      <c r="C136" s="152" t="s">
        <v>177</v>
      </c>
      <c r="D136" s="152" t="s">
        <v>146</v>
      </c>
      <c r="E136" s="153" t="s">
        <v>178</v>
      </c>
      <c r="F136" s="154" t="s">
        <v>179</v>
      </c>
      <c r="G136" s="155" t="s">
        <v>180</v>
      </c>
      <c r="H136" s="156">
        <v>9.6</v>
      </c>
      <c r="I136" s="157"/>
      <c r="J136" s="158">
        <f>ROUND(I136*H136,2)</f>
        <v>0</v>
      </c>
      <c r="K136" s="154" t="s">
        <v>150</v>
      </c>
      <c r="L136" s="32"/>
      <c r="M136" s="159" t="s">
        <v>1</v>
      </c>
      <c r="N136" s="160" t="s">
        <v>41</v>
      </c>
      <c r="O136" s="57"/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63" t="s">
        <v>83</v>
      </c>
      <c r="AT136" s="163" t="s">
        <v>146</v>
      </c>
      <c r="AU136" s="163" t="s">
        <v>85</v>
      </c>
      <c r="AY136" s="16" t="s">
        <v>139</v>
      </c>
      <c r="BE136" s="164">
        <f>IF(N136="základní",J136,0)</f>
        <v>0</v>
      </c>
      <c r="BF136" s="164">
        <f>IF(N136="snížená",J136,0)</f>
        <v>0</v>
      </c>
      <c r="BG136" s="164">
        <f>IF(N136="zákl. přenesená",J136,0)</f>
        <v>0</v>
      </c>
      <c r="BH136" s="164">
        <f>IF(N136="sníž. přenesená",J136,0)</f>
        <v>0</v>
      </c>
      <c r="BI136" s="164">
        <f>IF(N136="nulová",J136,0)</f>
        <v>0</v>
      </c>
      <c r="BJ136" s="16" t="s">
        <v>83</v>
      </c>
      <c r="BK136" s="164">
        <f>ROUND(I136*H136,2)</f>
        <v>0</v>
      </c>
      <c r="BL136" s="16" t="s">
        <v>83</v>
      </c>
      <c r="BM136" s="163" t="s">
        <v>181</v>
      </c>
    </row>
    <row r="137" spans="1:65" s="13" customFormat="1" ht="11.25">
      <c r="B137" s="180"/>
      <c r="D137" s="165" t="s">
        <v>166</v>
      </c>
      <c r="E137" s="181" t="s">
        <v>1</v>
      </c>
      <c r="F137" s="182" t="s">
        <v>182</v>
      </c>
      <c r="H137" s="183">
        <v>9.6</v>
      </c>
      <c r="I137" s="184"/>
      <c r="L137" s="180"/>
      <c r="M137" s="185"/>
      <c r="N137" s="186"/>
      <c r="O137" s="186"/>
      <c r="P137" s="186"/>
      <c r="Q137" s="186"/>
      <c r="R137" s="186"/>
      <c r="S137" s="186"/>
      <c r="T137" s="187"/>
      <c r="AT137" s="181" t="s">
        <v>166</v>
      </c>
      <c r="AU137" s="181" t="s">
        <v>85</v>
      </c>
      <c r="AV137" s="13" t="s">
        <v>85</v>
      </c>
      <c r="AW137" s="13" t="s">
        <v>33</v>
      </c>
      <c r="AX137" s="13" t="s">
        <v>83</v>
      </c>
      <c r="AY137" s="181" t="s">
        <v>139</v>
      </c>
    </row>
    <row r="138" spans="1:65" s="2" customFormat="1" ht="24.2" customHeight="1">
      <c r="A138" s="31"/>
      <c r="B138" s="151"/>
      <c r="C138" s="152" t="s">
        <v>183</v>
      </c>
      <c r="D138" s="152" t="s">
        <v>146</v>
      </c>
      <c r="E138" s="153" t="s">
        <v>184</v>
      </c>
      <c r="F138" s="154" t="s">
        <v>185</v>
      </c>
      <c r="G138" s="155" t="s">
        <v>180</v>
      </c>
      <c r="H138" s="156">
        <v>9.6</v>
      </c>
      <c r="I138" s="157"/>
      <c r="J138" s="158">
        <f>ROUND(I138*H138,2)</f>
        <v>0</v>
      </c>
      <c r="K138" s="154" t="s">
        <v>150</v>
      </c>
      <c r="L138" s="32"/>
      <c r="M138" s="159" t="s">
        <v>1</v>
      </c>
      <c r="N138" s="160" t="s">
        <v>41</v>
      </c>
      <c r="O138" s="57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3" t="s">
        <v>83</v>
      </c>
      <c r="AT138" s="163" t="s">
        <v>146</v>
      </c>
      <c r="AU138" s="163" t="s">
        <v>85</v>
      </c>
      <c r="AY138" s="16" t="s">
        <v>139</v>
      </c>
      <c r="BE138" s="164">
        <f>IF(N138="základní",J138,0)</f>
        <v>0</v>
      </c>
      <c r="BF138" s="164">
        <f>IF(N138="snížená",J138,0)</f>
        <v>0</v>
      </c>
      <c r="BG138" s="164">
        <f>IF(N138="zákl. přenesená",J138,0)</f>
        <v>0</v>
      </c>
      <c r="BH138" s="164">
        <f>IF(N138="sníž. přenesená",J138,0)</f>
        <v>0</v>
      </c>
      <c r="BI138" s="164">
        <f>IF(N138="nulová",J138,0)</f>
        <v>0</v>
      </c>
      <c r="BJ138" s="16" t="s">
        <v>83</v>
      </c>
      <c r="BK138" s="164">
        <f>ROUND(I138*H138,2)</f>
        <v>0</v>
      </c>
      <c r="BL138" s="16" t="s">
        <v>83</v>
      </c>
      <c r="BM138" s="163" t="s">
        <v>186</v>
      </c>
    </row>
    <row r="139" spans="1:65" s="13" customFormat="1" ht="11.25">
      <c r="B139" s="180"/>
      <c r="D139" s="165" t="s">
        <v>166</v>
      </c>
      <c r="E139" s="181" t="s">
        <v>1</v>
      </c>
      <c r="F139" s="182" t="s">
        <v>182</v>
      </c>
      <c r="H139" s="183">
        <v>9.6</v>
      </c>
      <c r="I139" s="184"/>
      <c r="L139" s="180"/>
      <c r="M139" s="185"/>
      <c r="N139" s="186"/>
      <c r="O139" s="186"/>
      <c r="P139" s="186"/>
      <c r="Q139" s="186"/>
      <c r="R139" s="186"/>
      <c r="S139" s="186"/>
      <c r="T139" s="187"/>
      <c r="AT139" s="181" t="s">
        <v>166</v>
      </c>
      <c r="AU139" s="181" t="s">
        <v>85</v>
      </c>
      <c r="AV139" s="13" t="s">
        <v>85</v>
      </c>
      <c r="AW139" s="13" t="s">
        <v>33</v>
      </c>
      <c r="AX139" s="13" t="s">
        <v>83</v>
      </c>
      <c r="AY139" s="181" t="s">
        <v>139</v>
      </c>
    </row>
    <row r="140" spans="1:65" s="2" customFormat="1" ht="37.9" customHeight="1">
      <c r="A140" s="31"/>
      <c r="B140" s="151"/>
      <c r="C140" s="152" t="s">
        <v>164</v>
      </c>
      <c r="D140" s="152" t="s">
        <v>146</v>
      </c>
      <c r="E140" s="153" t="s">
        <v>187</v>
      </c>
      <c r="F140" s="154" t="s">
        <v>188</v>
      </c>
      <c r="G140" s="155" t="s">
        <v>180</v>
      </c>
      <c r="H140" s="156">
        <v>9.6</v>
      </c>
      <c r="I140" s="157"/>
      <c r="J140" s="158">
        <f>ROUND(I140*H140,2)</f>
        <v>0</v>
      </c>
      <c r="K140" s="154" t="s">
        <v>150</v>
      </c>
      <c r="L140" s="32"/>
      <c r="M140" s="159" t="s">
        <v>1</v>
      </c>
      <c r="N140" s="160" t="s">
        <v>41</v>
      </c>
      <c r="O140" s="57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3" t="s">
        <v>83</v>
      </c>
      <c r="AT140" s="163" t="s">
        <v>146</v>
      </c>
      <c r="AU140" s="163" t="s">
        <v>85</v>
      </c>
      <c r="AY140" s="16" t="s">
        <v>139</v>
      </c>
      <c r="BE140" s="164">
        <f>IF(N140="základní",J140,0)</f>
        <v>0</v>
      </c>
      <c r="BF140" s="164">
        <f>IF(N140="snížená",J140,0)</f>
        <v>0</v>
      </c>
      <c r="BG140" s="164">
        <f>IF(N140="zákl. přenesená",J140,0)</f>
        <v>0</v>
      </c>
      <c r="BH140" s="164">
        <f>IF(N140="sníž. přenesená",J140,0)</f>
        <v>0</v>
      </c>
      <c r="BI140" s="164">
        <f>IF(N140="nulová",J140,0)</f>
        <v>0</v>
      </c>
      <c r="BJ140" s="16" t="s">
        <v>83</v>
      </c>
      <c r="BK140" s="164">
        <f>ROUND(I140*H140,2)</f>
        <v>0</v>
      </c>
      <c r="BL140" s="16" t="s">
        <v>83</v>
      </c>
      <c r="BM140" s="163" t="s">
        <v>189</v>
      </c>
    </row>
    <row r="141" spans="1:65" s="13" customFormat="1" ht="11.25">
      <c r="B141" s="180"/>
      <c r="D141" s="165" t="s">
        <v>166</v>
      </c>
      <c r="E141" s="181" t="s">
        <v>1</v>
      </c>
      <c r="F141" s="182" t="s">
        <v>182</v>
      </c>
      <c r="H141" s="183">
        <v>9.6</v>
      </c>
      <c r="I141" s="184"/>
      <c r="L141" s="180"/>
      <c r="M141" s="185"/>
      <c r="N141" s="186"/>
      <c r="O141" s="186"/>
      <c r="P141" s="186"/>
      <c r="Q141" s="186"/>
      <c r="R141" s="186"/>
      <c r="S141" s="186"/>
      <c r="T141" s="187"/>
      <c r="AT141" s="181" t="s">
        <v>166</v>
      </c>
      <c r="AU141" s="181" t="s">
        <v>85</v>
      </c>
      <c r="AV141" s="13" t="s">
        <v>85</v>
      </c>
      <c r="AW141" s="13" t="s">
        <v>33</v>
      </c>
      <c r="AX141" s="13" t="s">
        <v>83</v>
      </c>
      <c r="AY141" s="181" t="s">
        <v>139</v>
      </c>
    </row>
    <row r="142" spans="1:65" s="2" customFormat="1" ht="33" customHeight="1">
      <c r="A142" s="31"/>
      <c r="B142" s="151"/>
      <c r="C142" s="152" t="s">
        <v>190</v>
      </c>
      <c r="D142" s="152" t="s">
        <v>146</v>
      </c>
      <c r="E142" s="153" t="s">
        <v>191</v>
      </c>
      <c r="F142" s="154" t="s">
        <v>192</v>
      </c>
      <c r="G142" s="155" t="s">
        <v>180</v>
      </c>
      <c r="H142" s="156">
        <v>9.6</v>
      </c>
      <c r="I142" s="157"/>
      <c r="J142" s="158">
        <f>ROUND(I142*H142,2)</f>
        <v>0</v>
      </c>
      <c r="K142" s="154" t="s">
        <v>150</v>
      </c>
      <c r="L142" s="32"/>
      <c r="M142" s="159" t="s">
        <v>1</v>
      </c>
      <c r="N142" s="160" t="s">
        <v>41</v>
      </c>
      <c r="O142" s="57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63" t="s">
        <v>83</v>
      </c>
      <c r="AT142" s="163" t="s">
        <v>146</v>
      </c>
      <c r="AU142" s="163" t="s">
        <v>85</v>
      </c>
      <c r="AY142" s="16" t="s">
        <v>139</v>
      </c>
      <c r="BE142" s="164">
        <f>IF(N142="základní",J142,0)</f>
        <v>0</v>
      </c>
      <c r="BF142" s="164">
        <f>IF(N142="snížená",J142,0)</f>
        <v>0</v>
      </c>
      <c r="BG142" s="164">
        <f>IF(N142="zákl. přenesená",J142,0)</f>
        <v>0</v>
      </c>
      <c r="BH142" s="164">
        <f>IF(N142="sníž. přenesená",J142,0)</f>
        <v>0</v>
      </c>
      <c r="BI142" s="164">
        <f>IF(N142="nulová",J142,0)</f>
        <v>0</v>
      </c>
      <c r="BJ142" s="16" t="s">
        <v>83</v>
      </c>
      <c r="BK142" s="164">
        <f>ROUND(I142*H142,2)</f>
        <v>0</v>
      </c>
      <c r="BL142" s="16" t="s">
        <v>83</v>
      </c>
      <c r="BM142" s="163" t="s">
        <v>193</v>
      </c>
    </row>
    <row r="143" spans="1:65" s="13" customFormat="1" ht="11.25">
      <c r="B143" s="180"/>
      <c r="D143" s="165" t="s">
        <v>166</v>
      </c>
      <c r="E143" s="181" t="s">
        <v>1</v>
      </c>
      <c r="F143" s="182" t="s">
        <v>182</v>
      </c>
      <c r="H143" s="183">
        <v>9.6</v>
      </c>
      <c r="I143" s="184"/>
      <c r="L143" s="180"/>
      <c r="M143" s="185"/>
      <c r="N143" s="186"/>
      <c r="O143" s="186"/>
      <c r="P143" s="186"/>
      <c r="Q143" s="186"/>
      <c r="R143" s="186"/>
      <c r="S143" s="186"/>
      <c r="T143" s="187"/>
      <c r="AT143" s="181" t="s">
        <v>166</v>
      </c>
      <c r="AU143" s="181" t="s">
        <v>85</v>
      </c>
      <c r="AV143" s="13" t="s">
        <v>85</v>
      </c>
      <c r="AW143" s="13" t="s">
        <v>33</v>
      </c>
      <c r="AX143" s="13" t="s">
        <v>83</v>
      </c>
      <c r="AY143" s="181" t="s">
        <v>139</v>
      </c>
    </row>
    <row r="144" spans="1:65" s="11" customFormat="1" ht="25.9" customHeight="1">
      <c r="B144" s="130"/>
      <c r="D144" s="131" t="s">
        <v>75</v>
      </c>
      <c r="E144" s="132" t="s">
        <v>194</v>
      </c>
      <c r="F144" s="132" t="s">
        <v>195</v>
      </c>
      <c r="I144" s="133"/>
      <c r="J144" s="134">
        <f>BK144</f>
        <v>0</v>
      </c>
      <c r="L144" s="130"/>
      <c r="M144" s="145"/>
      <c r="N144" s="146"/>
      <c r="O144" s="146"/>
      <c r="P144" s="147">
        <f>SUM(P145:P156)</f>
        <v>0</v>
      </c>
      <c r="Q144" s="146"/>
      <c r="R144" s="147">
        <f>SUM(R145:R156)</f>
        <v>0</v>
      </c>
      <c r="S144" s="146"/>
      <c r="T144" s="148">
        <f>SUM(T145:T156)</f>
        <v>0</v>
      </c>
      <c r="AR144" s="131" t="s">
        <v>151</v>
      </c>
      <c r="AT144" s="139" t="s">
        <v>75</v>
      </c>
      <c r="AU144" s="139" t="s">
        <v>76</v>
      </c>
      <c r="AY144" s="131" t="s">
        <v>139</v>
      </c>
      <c r="BK144" s="140">
        <f>SUM(BK145:BK156)</f>
        <v>0</v>
      </c>
    </row>
    <row r="145" spans="1:65" s="2" customFormat="1" ht="78" customHeight="1">
      <c r="A145" s="31"/>
      <c r="B145" s="151"/>
      <c r="C145" s="152" t="s">
        <v>196</v>
      </c>
      <c r="D145" s="152" t="s">
        <v>146</v>
      </c>
      <c r="E145" s="153" t="s">
        <v>197</v>
      </c>
      <c r="F145" s="154" t="s">
        <v>198</v>
      </c>
      <c r="G145" s="155" t="s">
        <v>163</v>
      </c>
      <c r="H145" s="156">
        <v>742.5</v>
      </c>
      <c r="I145" s="157"/>
      <c r="J145" s="158">
        <f>ROUND(I145*H145,2)</f>
        <v>0</v>
      </c>
      <c r="K145" s="154" t="s">
        <v>150</v>
      </c>
      <c r="L145" s="32"/>
      <c r="M145" s="159" t="s">
        <v>1</v>
      </c>
      <c r="N145" s="160" t="s">
        <v>41</v>
      </c>
      <c r="O145" s="57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3" t="s">
        <v>83</v>
      </c>
      <c r="AT145" s="163" t="s">
        <v>146</v>
      </c>
      <c r="AU145" s="163" t="s">
        <v>83</v>
      </c>
      <c r="AY145" s="16" t="s">
        <v>139</v>
      </c>
      <c r="BE145" s="164">
        <f>IF(N145="základní",J145,0)</f>
        <v>0</v>
      </c>
      <c r="BF145" s="164">
        <f>IF(N145="snížená",J145,0)</f>
        <v>0</v>
      </c>
      <c r="BG145" s="164">
        <f>IF(N145="zákl. přenesená",J145,0)</f>
        <v>0</v>
      </c>
      <c r="BH145" s="164">
        <f>IF(N145="sníž. přenesená",J145,0)</f>
        <v>0</v>
      </c>
      <c r="BI145" s="164">
        <f>IF(N145="nulová",J145,0)</f>
        <v>0</v>
      </c>
      <c r="BJ145" s="16" t="s">
        <v>83</v>
      </c>
      <c r="BK145" s="164">
        <f>ROUND(I145*H145,2)</f>
        <v>0</v>
      </c>
      <c r="BL145" s="16" t="s">
        <v>83</v>
      </c>
      <c r="BM145" s="163" t="s">
        <v>199</v>
      </c>
    </row>
    <row r="146" spans="1:65" s="2" customFormat="1" ht="19.5">
      <c r="A146" s="31"/>
      <c r="B146" s="32"/>
      <c r="C146" s="31"/>
      <c r="D146" s="165" t="s">
        <v>153</v>
      </c>
      <c r="E146" s="31"/>
      <c r="F146" s="166" t="s">
        <v>200</v>
      </c>
      <c r="G146" s="31"/>
      <c r="H146" s="31"/>
      <c r="I146" s="167"/>
      <c r="J146" s="31"/>
      <c r="K146" s="31"/>
      <c r="L146" s="32"/>
      <c r="M146" s="168"/>
      <c r="N146" s="169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6" t="s">
        <v>153</v>
      </c>
      <c r="AU146" s="16" t="s">
        <v>83</v>
      </c>
    </row>
    <row r="147" spans="1:65" s="13" customFormat="1" ht="11.25">
      <c r="B147" s="180"/>
      <c r="D147" s="165" t="s">
        <v>166</v>
      </c>
      <c r="E147" s="181" t="s">
        <v>1</v>
      </c>
      <c r="F147" s="182" t="s">
        <v>201</v>
      </c>
      <c r="H147" s="183">
        <v>742.5</v>
      </c>
      <c r="I147" s="184"/>
      <c r="L147" s="180"/>
      <c r="M147" s="185"/>
      <c r="N147" s="186"/>
      <c r="O147" s="186"/>
      <c r="P147" s="186"/>
      <c r="Q147" s="186"/>
      <c r="R147" s="186"/>
      <c r="S147" s="186"/>
      <c r="T147" s="187"/>
      <c r="AT147" s="181" t="s">
        <v>166</v>
      </c>
      <c r="AU147" s="181" t="s">
        <v>83</v>
      </c>
      <c r="AV147" s="13" t="s">
        <v>85</v>
      </c>
      <c r="AW147" s="13" t="s">
        <v>33</v>
      </c>
      <c r="AX147" s="13" t="s">
        <v>83</v>
      </c>
      <c r="AY147" s="181" t="s">
        <v>139</v>
      </c>
    </row>
    <row r="148" spans="1:65" s="2" customFormat="1" ht="78" customHeight="1">
      <c r="A148" s="31"/>
      <c r="B148" s="151"/>
      <c r="C148" s="152" t="s">
        <v>202</v>
      </c>
      <c r="D148" s="152" t="s">
        <v>146</v>
      </c>
      <c r="E148" s="153" t="s">
        <v>203</v>
      </c>
      <c r="F148" s="154" t="s">
        <v>204</v>
      </c>
      <c r="G148" s="155" t="s">
        <v>163</v>
      </c>
      <c r="H148" s="156">
        <v>757.35</v>
      </c>
      <c r="I148" s="157"/>
      <c r="J148" s="158">
        <f>ROUND(I148*H148,2)</f>
        <v>0</v>
      </c>
      <c r="K148" s="154" t="s">
        <v>150</v>
      </c>
      <c r="L148" s="32"/>
      <c r="M148" s="159" t="s">
        <v>1</v>
      </c>
      <c r="N148" s="160" t="s">
        <v>41</v>
      </c>
      <c r="O148" s="57"/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63" t="s">
        <v>205</v>
      </c>
      <c r="AT148" s="163" t="s">
        <v>146</v>
      </c>
      <c r="AU148" s="163" t="s">
        <v>83</v>
      </c>
      <c r="AY148" s="16" t="s">
        <v>139</v>
      </c>
      <c r="BE148" s="164">
        <f>IF(N148="základní",J148,0)</f>
        <v>0</v>
      </c>
      <c r="BF148" s="164">
        <f>IF(N148="snížená",J148,0)</f>
        <v>0</v>
      </c>
      <c r="BG148" s="164">
        <f>IF(N148="zákl. přenesená",J148,0)</f>
        <v>0</v>
      </c>
      <c r="BH148" s="164">
        <f>IF(N148="sníž. přenesená",J148,0)</f>
        <v>0</v>
      </c>
      <c r="BI148" s="164">
        <f>IF(N148="nulová",J148,0)</f>
        <v>0</v>
      </c>
      <c r="BJ148" s="16" t="s">
        <v>83</v>
      </c>
      <c r="BK148" s="164">
        <f>ROUND(I148*H148,2)</f>
        <v>0</v>
      </c>
      <c r="BL148" s="16" t="s">
        <v>205</v>
      </c>
      <c r="BM148" s="163" t="s">
        <v>206</v>
      </c>
    </row>
    <row r="149" spans="1:65" s="2" customFormat="1" ht="19.5">
      <c r="A149" s="31"/>
      <c r="B149" s="32"/>
      <c r="C149" s="31"/>
      <c r="D149" s="165" t="s">
        <v>153</v>
      </c>
      <c r="E149" s="31"/>
      <c r="F149" s="166" t="s">
        <v>207</v>
      </c>
      <c r="G149" s="31"/>
      <c r="H149" s="31"/>
      <c r="I149" s="167"/>
      <c r="J149" s="31"/>
      <c r="K149" s="31"/>
      <c r="L149" s="32"/>
      <c r="M149" s="168"/>
      <c r="N149" s="169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153</v>
      </c>
      <c r="AU149" s="16" t="s">
        <v>83</v>
      </c>
    </row>
    <row r="150" spans="1:65" s="13" customFormat="1" ht="11.25">
      <c r="B150" s="180"/>
      <c r="D150" s="165" t="s">
        <v>166</v>
      </c>
      <c r="E150" s="181" t="s">
        <v>1</v>
      </c>
      <c r="F150" s="182" t="s">
        <v>208</v>
      </c>
      <c r="H150" s="183">
        <v>757.35</v>
      </c>
      <c r="I150" s="184"/>
      <c r="L150" s="180"/>
      <c r="M150" s="185"/>
      <c r="N150" s="186"/>
      <c r="O150" s="186"/>
      <c r="P150" s="186"/>
      <c r="Q150" s="186"/>
      <c r="R150" s="186"/>
      <c r="S150" s="186"/>
      <c r="T150" s="187"/>
      <c r="AT150" s="181" t="s">
        <v>166</v>
      </c>
      <c r="AU150" s="181" t="s">
        <v>83</v>
      </c>
      <c r="AV150" s="13" t="s">
        <v>85</v>
      </c>
      <c r="AW150" s="13" t="s">
        <v>33</v>
      </c>
      <c r="AX150" s="13" t="s">
        <v>83</v>
      </c>
      <c r="AY150" s="181" t="s">
        <v>139</v>
      </c>
    </row>
    <row r="151" spans="1:65" s="2" customFormat="1" ht="44.25" customHeight="1">
      <c r="A151" s="31"/>
      <c r="B151" s="151"/>
      <c r="C151" s="152" t="s">
        <v>209</v>
      </c>
      <c r="D151" s="152" t="s">
        <v>146</v>
      </c>
      <c r="E151" s="153" t="s">
        <v>210</v>
      </c>
      <c r="F151" s="154" t="s">
        <v>211</v>
      </c>
      <c r="G151" s="155" t="s">
        <v>212</v>
      </c>
      <c r="H151" s="156">
        <v>7</v>
      </c>
      <c r="I151" s="157"/>
      <c r="J151" s="158">
        <f>ROUND(I151*H151,2)</f>
        <v>0</v>
      </c>
      <c r="K151" s="154" t="s">
        <v>150</v>
      </c>
      <c r="L151" s="32"/>
      <c r="M151" s="159" t="s">
        <v>1</v>
      </c>
      <c r="N151" s="160" t="s">
        <v>41</v>
      </c>
      <c r="O151" s="57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3" t="s">
        <v>205</v>
      </c>
      <c r="AT151" s="163" t="s">
        <v>146</v>
      </c>
      <c r="AU151" s="163" t="s">
        <v>83</v>
      </c>
      <c r="AY151" s="16" t="s">
        <v>139</v>
      </c>
      <c r="BE151" s="164">
        <f>IF(N151="základní",J151,0)</f>
        <v>0</v>
      </c>
      <c r="BF151" s="164">
        <f>IF(N151="snížená",J151,0)</f>
        <v>0</v>
      </c>
      <c r="BG151" s="164">
        <f>IF(N151="zákl. přenesená",J151,0)</f>
        <v>0</v>
      </c>
      <c r="BH151" s="164">
        <f>IF(N151="sníž. přenesená",J151,0)</f>
        <v>0</v>
      </c>
      <c r="BI151" s="164">
        <f>IF(N151="nulová",J151,0)</f>
        <v>0</v>
      </c>
      <c r="BJ151" s="16" t="s">
        <v>83</v>
      </c>
      <c r="BK151" s="164">
        <f>ROUND(I151*H151,2)</f>
        <v>0</v>
      </c>
      <c r="BL151" s="16" t="s">
        <v>205</v>
      </c>
      <c r="BM151" s="163" t="s">
        <v>213</v>
      </c>
    </row>
    <row r="152" spans="1:65" s="13" customFormat="1" ht="11.25">
      <c r="B152" s="180"/>
      <c r="D152" s="165" t="s">
        <v>166</v>
      </c>
      <c r="E152" s="181" t="s">
        <v>1</v>
      </c>
      <c r="F152" s="182" t="s">
        <v>214</v>
      </c>
      <c r="H152" s="183">
        <v>2</v>
      </c>
      <c r="I152" s="184"/>
      <c r="L152" s="180"/>
      <c r="M152" s="185"/>
      <c r="N152" s="186"/>
      <c r="O152" s="186"/>
      <c r="P152" s="186"/>
      <c r="Q152" s="186"/>
      <c r="R152" s="186"/>
      <c r="S152" s="186"/>
      <c r="T152" s="187"/>
      <c r="AT152" s="181" t="s">
        <v>166</v>
      </c>
      <c r="AU152" s="181" t="s">
        <v>83</v>
      </c>
      <c r="AV152" s="13" t="s">
        <v>85</v>
      </c>
      <c r="AW152" s="13" t="s">
        <v>33</v>
      </c>
      <c r="AX152" s="13" t="s">
        <v>76</v>
      </c>
      <c r="AY152" s="181" t="s">
        <v>139</v>
      </c>
    </row>
    <row r="153" spans="1:65" s="13" customFormat="1" ht="11.25">
      <c r="B153" s="180"/>
      <c r="D153" s="165" t="s">
        <v>166</v>
      </c>
      <c r="E153" s="181" t="s">
        <v>1</v>
      </c>
      <c r="F153" s="182" t="s">
        <v>215</v>
      </c>
      <c r="H153" s="183">
        <v>2</v>
      </c>
      <c r="I153" s="184"/>
      <c r="L153" s="180"/>
      <c r="M153" s="185"/>
      <c r="N153" s="186"/>
      <c r="O153" s="186"/>
      <c r="P153" s="186"/>
      <c r="Q153" s="186"/>
      <c r="R153" s="186"/>
      <c r="S153" s="186"/>
      <c r="T153" s="187"/>
      <c r="AT153" s="181" t="s">
        <v>166</v>
      </c>
      <c r="AU153" s="181" t="s">
        <v>83</v>
      </c>
      <c r="AV153" s="13" t="s">
        <v>85</v>
      </c>
      <c r="AW153" s="13" t="s">
        <v>33</v>
      </c>
      <c r="AX153" s="13" t="s">
        <v>76</v>
      </c>
      <c r="AY153" s="181" t="s">
        <v>139</v>
      </c>
    </row>
    <row r="154" spans="1:65" s="13" customFormat="1" ht="11.25">
      <c r="B154" s="180"/>
      <c r="D154" s="165" t="s">
        <v>166</v>
      </c>
      <c r="E154" s="181" t="s">
        <v>1</v>
      </c>
      <c r="F154" s="182" t="s">
        <v>216</v>
      </c>
      <c r="H154" s="183">
        <v>2</v>
      </c>
      <c r="I154" s="184"/>
      <c r="L154" s="180"/>
      <c r="M154" s="185"/>
      <c r="N154" s="186"/>
      <c r="O154" s="186"/>
      <c r="P154" s="186"/>
      <c r="Q154" s="186"/>
      <c r="R154" s="186"/>
      <c r="S154" s="186"/>
      <c r="T154" s="187"/>
      <c r="AT154" s="181" t="s">
        <v>166</v>
      </c>
      <c r="AU154" s="181" t="s">
        <v>83</v>
      </c>
      <c r="AV154" s="13" t="s">
        <v>85</v>
      </c>
      <c r="AW154" s="13" t="s">
        <v>33</v>
      </c>
      <c r="AX154" s="13" t="s">
        <v>76</v>
      </c>
      <c r="AY154" s="181" t="s">
        <v>139</v>
      </c>
    </row>
    <row r="155" spans="1:65" s="13" customFormat="1" ht="11.25">
      <c r="B155" s="180"/>
      <c r="D155" s="165" t="s">
        <v>166</v>
      </c>
      <c r="E155" s="181" t="s">
        <v>1</v>
      </c>
      <c r="F155" s="182" t="s">
        <v>217</v>
      </c>
      <c r="H155" s="183">
        <v>1</v>
      </c>
      <c r="I155" s="184"/>
      <c r="L155" s="180"/>
      <c r="M155" s="185"/>
      <c r="N155" s="186"/>
      <c r="O155" s="186"/>
      <c r="P155" s="186"/>
      <c r="Q155" s="186"/>
      <c r="R155" s="186"/>
      <c r="S155" s="186"/>
      <c r="T155" s="187"/>
      <c r="AT155" s="181" t="s">
        <v>166</v>
      </c>
      <c r="AU155" s="181" t="s">
        <v>83</v>
      </c>
      <c r="AV155" s="13" t="s">
        <v>85</v>
      </c>
      <c r="AW155" s="13" t="s">
        <v>33</v>
      </c>
      <c r="AX155" s="13" t="s">
        <v>76</v>
      </c>
      <c r="AY155" s="181" t="s">
        <v>139</v>
      </c>
    </row>
    <row r="156" spans="1:65" s="14" customFormat="1" ht="11.25">
      <c r="B156" s="188"/>
      <c r="D156" s="165" t="s">
        <v>166</v>
      </c>
      <c r="E156" s="189" t="s">
        <v>1</v>
      </c>
      <c r="F156" s="190" t="s">
        <v>169</v>
      </c>
      <c r="H156" s="191">
        <v>7</v>
      </c>
      <c r="I156" s="192"/>
      <c r="L156" s="188"/>
      <c r="M156" s="196"/>
      <c r="N156" s="197"/>
      <c r="O156" s="197"/>
      <c r="P156" s="197"/>
      <c r="Q156" s="197"/>
      <c r="R156" s="197"/>
      <c r="S156" s="197"/>
      <c r="T156" s="198"/>
      <c r="AT156" s="189" t="s">
        <v>166</v>
      </c>
      <c r="AU156" s="189" t="s">
        <v>83</v>
      </c>
      <c r="AV156" s="14" t="s">
        <v>151</v>
      </c>
      <c r="AW156" s="14" t="s">
        <v>33</v>
      </c>
      <c r="AX156" s="14" t="s">
        <v>83</v>
      </c>
      <c r="AY156" s="189" t="s">
        <v>139</v>
      </c>
    </row>
    <row r="157" spans="1:65" s="2" customFormat="1" ht="6.95" customHeight="1">
      <c r="A157" s="31"/>
      <c r="B157" s="46"/>
      <c r="C157" s="47"/>
      <c r="D157" s="47"/>
      <c r="E157" s="47"/>
      <c r="F157" s="47"/>
      <c r="G157" s="47"/>
      <c r="H157" s="47"/>
      <c r="I157" s="47"/>
      <c r="J157" s="47"/>
      <c r="K157" s="47"/>
      <c r="L157" s="32"/>
      <c r="M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</row>
  </sheetData>
  <autoFilter ref="C122:K156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93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hidden="1" customHeight="1">
      <c r="B4" s="19"/>
      <c r="D4" s="20" t="s">
        <v>114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50" t="str">
        <f>'Rekapitulace stavby'!K6</f>
        <v>Oprava trati v úseku Frýdek- Místek - Frýdlant nad Ostravicí - Ostravice</v>
      </c>
      <c r="F7" s="251"/>
      <c r="G7" s="251"/>
      <c r="H7" s="251"/>
      <c r="L7" s="19"/>
    </row>
    <row r="8" spans="1:46" s="1" customFormat="1" ht="12" hidden="1" customHeight="1">
      <c r="B8" s="19"/>
      <c r="D8" s="26" t="s">
        <v>115</v>
      </c>
      <c r="L8" s="19"/>
    </row>
    <row r="9" spans="1:46" s="2" customFormat="1" ht="16.5" hidden="1" customHeight="1">
      <c r="A9" s="31"/>
      <c r="B9" s="32"/>
      <c r="C9" s="31"/>
      <c r="D9" s="31"/>
      <c r="E9" s="250" t="s">
        <v>116</v>
      </c>
      <c r="F9" s="252"/>
      <c r="G9" s="252"/>
      <c r="H9" s="25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140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12" t="s">
        <v>218</v>
      </c>
      <c r="F11" s="252"/>
      <c r="G11" s="252"/>
      <c r="H11" s="252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31. 1. 2023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">
        <v>26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">
        <v>27</v>
      </c>
      <c r="F17" s="31"/>
      <c r="G17" s="31"/>
      <c r="H17" s="31"/>
      <c r="I17" s="26" t="s">
        <v>28</v>
      </c>
      <c r="J17" s="24" t="s">
        <v>29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30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53" t="str">
        <f>'Rekapitulace stavby'!E14</f>
        <v>Vyplň údaj</v>
      </c>
      <c r="F20" s="217"/>
      <c r="G20" s="217"/>
      <c r="H20" s="217"/>
      <c r="I20" s="26" t="s">
        <v>28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32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28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34</v>
      </c>
      <c r="E25" s="31"/>
      <c r="F25" s="31"/>
      <c r="G25" s="31"/>
      <c r="H25" s="31"/>
      <c r="I25" s="26" t="s">
        <v>25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28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35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22" t="s">
        <v>1</v>
      </c>
      <c r="F29" s="222"/>
      <c r="G29" s="222"/>
      <c r="H29" s="22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36</v>
      </c>
      <c r="E32" s="31"/>
      <c r="F32" s="31"/>
      <c r="G32" s="31"/>
      <c r="H32" s="31"/>
      <c r="I32" s="31"/>
      <c r="J32" s="70">
        <f>ROUND(J123,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38</v>
      </c>
      <c r="G34" s="31"/>
      <c r="H34" s="31"/>
      <c r="I34" s="35" t="s">
        <v>37</v>
      </c>
      <c r="J34" s="35" t="s">
        <v>39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40</v>
      </c>
      <c r="E35" s="26" t="s">
        <v>41</v>
      </c>
      <c r="F35" s="103">
        <f>ROUND((SUM(BE123:BE142)),  2)</f>
        <v>0</v>
      </c>
      <c r="G35" s="31"/>
      <c r="H35" s="31"/>
      <c r="I35" s="104">
        <v>0.21</v>
      </c>
      <c r="J35" s="103">
        <f>ROUND(((SUM(BE123:BE142))*I35),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103">
        <f>ROUND((SUM(BF123:BF142)),  2)</f>
        <v>0</v>
      </c>
      <c r="G36" s="31"/>
      <c r="H36" s="31"/>
      <c r="I36" s="104">
        <v>0.15</v>
      </c>
      <c r="J36" s="103">
        <f>ROUND(((SUM(BF123:BF142))*I36),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103">
        <f>ROUND((SUM(BG123:BG142)),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44</v>
      </c>
      <c r="F38" s="103">
        <f>ROUND((SUM(BH123:BH142)),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45</v>
      </c>
      <c r="F39" s="103">
        <f>ROUND((SUM(BI123:BI142)),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46</v>
      </c>
      <c r="E41" s="59"/>
      <c r="F41" s="59"/>
      <c r="G41" s="107" t="s">
        <v>47</v>
      </c>
      <c r="H41" s="108" t="s">
        <v>48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51</v>
      </c>
      <c r="E61" s="34"/>
      <c r="F61" s="111" t="s">
        <v>52</v>
      </c>
      <c r="G61" s="44" t="s">
        <v>51</v>
      </c>
      <c r="H61" s="34"/>
      <c r="I61" s="34"/>
      <c r="J61" s="112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51</v>
      </c>
      <c r="E76" s="34"/>
      <c r="F76" s="111" t="s">
        <v>52</v>
      </c>
      <c r="G76" s="44" t="s">
        <v>51</v>
      </c>
      <c r="H76" s="34"/>
      <c r="I76" s="34"/>
      <c r="J76" s="112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50" t="str">
        <f>E7</f>
        <v>Oprava trati v úseku Frýdek- Místek - Frýdlant nad Ostravicí - Ostravice</v>
      </c>
      <c r="F85" s="251"/>
      <c r="G85" s="251"/>
      <c r="H85" s="25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115</v>
      </c>
      <c r="L86" s="19"/>
    </row>
    <row r="87" spans="1:31" s="2" customFormat="1" ht="16.5" customHeight="1">
      <c r="A87" s="31"/>
      <c r="B87" s="32"/>
      <c r="C87" s="31"/>
      <c r="D87" s="31"/>
      <c r="E87" s="250" t="s">
        <v>116</v>
      </c>
      <c r="F87" s="252"/>
      <c r="G87" s="252"/>
      <c r="H87" s="25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140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12" t="str">
        <f>E11</f>
        <v>SO 01.2. - 1.TK Pržno - Baška</v>
      </c>
      <c r="F89" s="252"/>
      <c r="G89" s="252"/>
      <c r="H89" s="252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 xml:space="preserve"> </v>
      </c>
      <c r="G91" s="31"/>
      <c r="H91" s="31"/>
      <c r="I91" s="26" t="s">
        <v>22</v>
      </c>
      <c r="J91" s="54" t="str">
        <f>IF(J14="","",J14)</f>
        <v>31. 1. 2023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>Správa železnic s.o.,OŘ Ostrava,ST Ostrava</v>
      </c>
      <c r="G93" s="31"/>
      <c r="H93" s="31"/>
      <c r="I93" s="26" t="s">
        <v>32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30</v>
      </c>
      <c r="D94" s="31"/>
      <c r="E94" s="31"/>
      <c r="F94" s="24" t="str">
        <f>IF(E20="","",E20)</f>
        <v>Vyplň údaj</v>
      </c>
      <c r="G94" s="31"/>
      <c r="H94" s="31"/>
      <c r="I94" s="26" t="s">
        <v>34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119</v>
      </c>
      <c r="D96" s="105"/>
      <c r="E96" s="105"/>
      <c r="F96" s="105"/>
      <c r="G96" s="105"/>
      <c r="H96" s="105"/>
      <c r="I96" s="105"/>
      <c r="J96" s="114" t="s">
        <v>120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121</v>
      </c>
      <c r="D98" s="31"/>
      <c r="E98" s="31"/>
      <c r="F98" s="31"/>
      <c r="G98" s="31"/>
      <c r="H98" s="31"/>
      <c r="I98" s="31"/>
      <c r="J98" s="70">
        <f>J123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122</v>
      </c>
    </row>
    <row r="99" spans="1:47" s="9" customFormat="1" ht="24.95" customHeight="1">
      <c r="B99" s="116"/>
      <c r="D99" s="117" t="s">
        <v>123</v>
      </c>
      <c r="E99" s="118"/>
      <c r="F99" s="118"/>
      <c r="G99" s="118"/>
      <c r="H99" s="118"/>
      <c r="I99" s="118"/>
      <c r="J99" s="119">
        <f>J124</f>
        <v>0</v>
      </c>
      <c r="L99" s="116"/>
    </row>
    <row r="100" spans="1:47" s="12" customFormat="1" ht="19.899999999999999" customHeight="1">
      <c r="B100" s="141"/>
      <c r="D100" s="142" t="s">
        <v>142</v>
      </c>
      <c r="E100" s="143"/>
      <c r="F100" s="143"/>
      <c r="G100" s="143"/>
      <c r="H100" s="143"/>
      <c r="I100" s="143"/>
      <c r="J100" s="144">
        <f>J125</f>
        <v>0</v>
      </c>
      <c r="L100" s="141"/>
    </row>
    <row r="101" spans="1:47" s="9" customFormat="1" ht="24.95" customHeight="1">
      <c r="B101" s="116"/>
      <c r="D101" s="117" t="s">
        <v>143</v>
      </c>
      <c r="E101" s="118"/>
      <c r="F101" s="118"/>
      <c r="G101" s="118"/>
      <c r="H101" s="118"/>
      <c r="I101" s="118"/>
      <c r="J101" s="119">
        <f>J136</f>
        <v>0</v>
      </c>
      <c r="L101" s="116"/>
    </row>
    <row r="102" spans="1:47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124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6.5" customHeight="1">
      <c r="A111" s="31"/>
      <c r="B111" s="32"/>
      <c r="C111" s="31"/>
      <c r="D111" s="31"/>
      <c r="E111" s="250" t="str">
        <f>E7</f>
        <v>Oprava trati v úseku Frýdek- Místek - Frýdlant nad Ostravicí - Ostravice</v>
      </c>
      <c r="F111" s="251"/>
      <c r="G111" s="251"/>
      <c r="H111" s="25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9"/>
      <c r="C112" s="26" t="s">
        <v>115</v>
      </c>
      <c r="L112" s="19"/>
    </row>
    <row r="113" spans="1:65" s="2" customFormat="1" ht="16.5" customHeight="1">
      <c r="A113" s="31"/>
      <c r="B113" s="32"/>
      <c r="C113" s="31"/>
      <c r="D113" s="31"/>
      <c r="E113" s="250" t="s">
        <v>116</v>
      </c>
      <c r="F113" s="252"/>
      <c r="G113" s="252"/>
      <c r="H113" s="252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140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12" t="str">
        <f>E11</f>
        <v>SO 01.2. - 1.TK Pržno - Baška</v>
      </c>
      <c r="F115" s="252"/>
      <c r="G115" s="252"/>
      <c r="H115" s="252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1"/>
      <c r="E117" s="31"/>
      <c r="F117" s="24" t="str">
        <f>F14</f>
        <v xml:space="preserve"> </v>
      </c>
      <c r="G117" s="31"/>
      <c r="H117" s="31"/>
      <c r="I117" s="26" t="s">
        <v>22</v>
      </c>
      <c r="J117" s="54" t="str">
        <f>IF(J14="","",J14)</f>
        <v>31. 1. 2023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1"/>
      <c r="E119" s="31"/>
      <c r="F119" s="24" t="str">
        <f>E17</f>
        <v>Správa železnic s.o.,OŘ Ostrava,ST Ostrava</v>
      </c>
      <c r="G119" s="31"/>
      <c r="H119" s="31"/>
      <c r="I119" s="26" t="s">
        <v>32</v>
      </c>
      <c r="J119" s="29" t="str">
        <f>E23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30</v>
      </c>
      <c r="D120" s="31"/>
      <c r="E120" s="31"/>
      <c r="F120" s="24" t="str">
        <f>IF(E20="","",E20)</f>
        <v>Vyplň údaj</v>
      </c>
      <c r="G120" s="31"/>
      <c r="H120" s="31"/>
      <c r="I120" s="26" t="s">
        <v>34</v>
      </c>
      <c r="J120" s="29" t="str">
        <f>E26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0" customFormat="1" ht="29.25" customHeight="1">
      <c r="A122" s="120"/>
      <c r="B122" s="121"/>
      <c r="C122" s="122" t="s">
        <v>125</v>
      </c>
      <c r="D122" s="123" t="s">
        <v>61</v>
      </c>
      <c r="E122" s="123" t="s">
        <v>57</v>
      </c>
      <c r="F122" s="123" t="s">
        <v>58</v>
      </c>
      <c r="G122" s="123" t="s">
        <v>126</v>
      </c>
      <c r="H122" s="123" t="s">
        <v>127</v>
      </c>
      <c r="I122" s="123" t="s">
        <v>128</v>
      </c>
      <c r="J122" s="123" t="s">
        <v>120</v>
      </c>
      <c r="K122" s="124" t="s">
        <v>129</v>
      </c>
      <c r="L122" s="125"/>
      <c r="M122" s="61" t="s">
        <v>1</v>
      </c>
      <c r="N122" s="62" t="s">
        <v>40</v>
      </c>
      <c r="O122" s="62" t="s">
        <v>130</v>
      </c>
      <c r="P122" s="62" t="s">
        <v>131</v>
      </c>
      <c r="Q122" s="62" t="s">
        <v>132</v>
      </c>
      <c r="R122" s="62" t="s">
        <v>133</v>
      </c>
      <c r="S122" s="62" t="s">
        <v>134</v>
      </c>
      <c r="T122" s="63" t="s">
        <v>135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31"/>
      <c r="B123" s="32"/>
      <c r="C123" s="68" t="s">
        <v>136</v>
      </c>
      <c r="D123" s="31"/>
      <c r="E123" s="31"/>
      <c r="F123" s="31"/>
      <c r="G123" s="31"/>
      <c r="H123" s="31"/>
      <c r="I123" s="31"/>
      <c r="J123" s="126">
        <f>BK123</f>
        <v>0</v>
      </c>
      <c r="K123" s="31"/>
      <c r="L123" s="32"/>
      <c r="M123" s="64"/>
      <c r="N123" s="55"/>
      <c r="O123" s="65"/>
      <c r="P123" s="127">
        <f>P124+P136</f>
        <v>0</v>
      </c>
      <c r="Q123" s="65"/>
      <c r="R123" s="127">
        <f>R124+R136</f>
        <v>2119.56</v>
      </c>
      <c r="S123" s="65"/>
      <c r="T123" s="128">
        <f>T124+T136</f>
        <v>1156.42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75</v>
      </c>
      <c r="AU123" s="16" t="s">
        <v>122</v>
      </c>
      <c r="BK123" s="129">
        <f>BK124+BK136</f>
        <v>0</v>
      </c>
    </row>
    <row r="124" spans="1:65" s="11" customFormat="1" ht="25.9" customHeight="1">
      <c r="B124" s="130"/>
      <c r="D124" s="131" t="s">
        <v>75</v>
      </c>
      <c r="E124" s="132" t="s">
        <v>137</v>
      </c>
      <c r="F124" s="132" t="s">
        <v>138</v>
      </c>
      <c r="I124" s="133"/>
      <c r="J124" s="134">
        <f>BK124</f>
        <v>0</v>
      </c>
      <c r="L124" s="130"/>
      <c r="M124" s="145"/>
      <c r="N124" s="146"/>
      <c r="O124" s="146"/>
      <c r="P124" s="147">
        <f>P125</f>
        <v>0</v>
      </c>
      <c r="Q124" s="146"/>
      <c r="R124" s="147">
        <f>R125</f>
        <v>2119.56</v>
      </c>
      <c r="S124" s="146"/>
      <c r="T124" s="148">
        <f>T125</f>
        <v>1156.42</v>
      </c>
      <c r="AR124" s="131" t="s">
        <v>83</v>
      </c>
      <c r="AT124" s="139" t="s">
        <v>75</v>
      </c>
      <c r="AU124" s="139" t="s">
        <v>76</v>
      </c>
      <c r="AY124" s="131" t="s">
        <v>139</v>
      </c>
      <c r="BK124" s="140">
        <f>BK125</f>
        <v>0</v>
      </c>
    </row>
    <row r="125" spans="1:65" s="11" customFormat="1" ht="22.9" customHeight="1">
      <c r="B125" s="130"/>
      <c r="D125" s="131" t="s">
        <v>75</v>
      </c>
      <c r="E125" s="149" t="s">
        <v>144</v>
      </c>
      <c r="F125" s="149" t="s">
        <v>145</v>
      </c>
      <c r="I125" s="133"/>
      <c r="J125" s="150">
        <f>BK125</f>
        <v>0</v>
      </c>
      <c r="L125" s="130"/>
      <c r="M125" s="145"/>
      <c r="N125" s="146"/>
      <c r="O125" s="146"/>
      <c r="P125" s="147">
        <f>SUM(P126:P135)</f>
        <v>0</v>
      </c>
      <c r="Q125" s="146"/>
      <c r="R125" s="147">
        <f>SUM(R126:R135)</f>
        <v>2119.56</v>
      </c>
      <c r="S125" s="146"/>
      <c r="T125" s="148">
        <f>SUM(T126:T135)</f>
        <v>1156.42</v>
      </c>
      <c r="AR125" s="131" t="s">
        <v>83</v>
      </c>
      <c r="AT125" s="139" t="s">
        <v>75</v>
      </c>
      <c r="AU125" s="139" t="s">
        <v>83</v>
      </c>
      <c r="AY125" s="131" t="s">
        <v>139</v>
      </c>
      <c r="BK125" s="140">
        <f>SUM(BK126:BK135)</f>
        <v>0</v>
      </c>
    </row>
    <row r="126" spans="1:65" s="2" customFormat="1" ht="90" customHeight="1">
      <c r="A126" s="31"/>
      <c r="B126" s="151"/>
      <c r="C126" s="152" t="s">
        <v>83</v>
      </c>
      <c r="D126" s="152" t="s">
        <v>146</v>
      </c>
      <c r="E126" s="153" t="s">
        <v>147</v>
      </c>
      <c r="F126" s="154" t="s">
        <v>148</v>
      </c>
      <c r="G126" s="155" t="s">
        <v>149</v>
      </c>
      <c r="H126" s="156">
        <v>40</v>
      </c>
      <c r="I126" s="157"/>
      <c r="J126" s="158">
        <f>ROUND(I126*H126,2)</f>
        <v>0</v>
      </c>
      <c r="K126" s="154" t="s">
        <v>150</v>
      </c>
      <c r="L126" s="32"/>
      <c r="M126" s="159" t="s">
        <v>1</v>
      </c>
      <c r="N126" s="160" t="s">
        <v>41</v>
      </c>
      <c r="O126" s="57"/>
      <c r="P126" s="161">
        <f>O126*H126</f>
        <v>0</v>
      </c>
      <c r="Q126" s="161">
        <v>0</v>
      </c>
      <c r="R126" s="161">
        <f>Q126*H126</f>
        <v>0</v>
      </c>
      <c r="S126" s="161">
        <v>1.6</v>
      </c>
      <c r="T126" s="162">
        <f>S126*H126</f>
        <v>64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3" t="s">
        <v>151</v>
      </c>
      <c r="AT126" s="163" t="s">
        <v>146</v>
      </c>
      <c r="AU126" s="163" t="s">
        <v>85</v>
      </c>
      <c r="AY126" s="16" t="s">
        <v>139</v>
      </c>
      <c r="BE126" s="164">
        <f>IF(N126="základní",J126,0)</f>
        <v>0</v>
      </c>
      <c r="BF126" s="164">
        <f>IF(N126="snížená",J126,0)</f>
        <v>0</v>
      </c>
      <c r="BG126" s="164">
        <f>IF(N126="zákl. přenesená",J126,0)</f>
        <v>0</v>
      </c>
      <c r="BH126" s="164">
        <f>IF(N126="sníž. přenesená",J126,0)</f>
        <v>0</v>
      </c>
      <c r="BI126" s="164">
        <f>IF(N126="nulová",J126,0)</f>
        <v>0</v>
      </c>
      <c r="BJ126" s="16" t="s">
        <v>83</v>
      </c>
      <c r="BK126" s="164">
        <f>ROUND(I126*H126,2)</f>
        <v>0</v>
      </c>
      <c r="BL126" s="16" t="s">
        <v>151</v>
      </c>
      <c r="BM126" s="163" t="s">
        <v>219</v>
      </c>
    </row>
    <row r="127" spans="1:65" s="2" customFormat="1" ht="19.5">
      <c r="A127" s="31"/>
      <c r="B127" s="32"/>
      <c r="C127" s="31"/>
      <c r="D127" s="165" t="s">
        <v>153</v>
      </c>
      <c r="E127" s="31"/>
      <c r="F127" s="166" t="s">
        <v>154</v>
      </c>
      <c r="G127" s="31"/>
      <c r="H127" s="31"/>
      <c r="I127" s="167"/>
      <c r="J127" s="31"/>
      <c r="K127" s="31"/>
      <c r="L127" s="32"/>
      <c r="M127" s="168"/>
      <c r="N127" s="169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153</v>
      </c>
      <c r="AU127" s="16" t="s">
        <v>85</v>
      </c>
    </row>
    <row r="128" spans="1:65" s="2" customFormat="1" ht="101.25" customHeight="1">
      <c r="A128" s="31"/>
      <c r="B128" s="151"/>
      <c r="C128" s="152" t="s">
        <v>85</v>
      </c>
      <c r="D128" s="152" t="s">
        <v>146</v>
      </c>
      <c r="E128" s="153" t="s">
        <v>155</v>
      </c>
      <c r="F128" s="154" t="s">
        <v>156</v>
      </c>
      <c r="G128" s="155" t="s">
        <v>157</v>
      </c>
      <c r="H128" s="156">
        <v>1.06</v>
      </c>
      <c r="I128" s="157"/>
      <c r="J128" s="158">
        <f>ROUND(I128*H128,2)</f>
        <v>0</v>
      </c>
      <c r="K128" s="154" t="s">
        <v>150</v>
      </c>
      <c r="L128" s="32"/>
      <c r="M128" s="159" t="s">
        <v>1</v>
      </c>
      <c r="N128" s="160" t="s">
        <v>41</v>
      </c>
      <c r="O128" s="57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63" t="s">
        <v>151</v>
      </c>
      <c r="AT128" s="163" t="s">
        <v>146</v>
      </c>
      <c r="AU128" s="163" t="s">
        <v>85</v>
      </c>
      <c r="AY128" s="16" t="s">
        <v>139</v>
      </c>
      <c r="BE128" s="164">
        <f>IF(N128="základní",J128,0)</f>
        <v>0</v>
      </c>
      <c r="BF128" s="164">
        <f>IF(N128="snížená",J128,0)</f>
        <v>0</v>
      </c>
      <c r="BG128" s="164">
        <f>IF(N128="zákl. přenesená",J128,0)</f>
        <v>0</v>
      </c>
      <c r="BH128" s="164">
        <f>IF(N128="sníž. přenesená",J128,0)</f>
        <v>0</v>
      </c>
      <c r="BI128" s="164">
        <f>IF(N128="nulová",J128,0)</f>
        <v>0</v>
      </c>
      <c r="BJ128" s="16" t="s">
        <v>83</v>
      </c>
      <c r="BK128" s="164">
        <f>ROUND(I128*H128,2)</f>
        <v>0</v>
      </c>
      <c r="BL128" s="16" t="s">
        <v>151</v>
      </c>
      <c r="BM128" s="163" t="s">
        <v>220</v>
      </c>
    </row>
    <row r="129" spans="1:65" s="2" customFormat="1" ht="16.5" customHeight="1">
      <c r="A129" s="31"/>
      <c r="B129" s="151"/>
      <c r="C129" s="170" t="s">
        <v>159</v>
      </c>
      <c r="D129" s="170" t="s">
        <v>160</v>
      </c>
      <c r="E129" s="171" t="s">
        <v>161</v>
      </c>
      <c r="F129" s="172" t="s">
        <v>162</v>
      </c>
      <c r="G129" s="173" t="s">
        <v>163</v>
      </c>
      <c r="H129" s="174">
        <v>1087.83</v>
      </c>
      <c r="I129" s="175"/>
      <c r="J129" s="176">
        <f>ROUND(I129*H129,2)</f>
        <v>0</v>
      </c>
      <c r="K129" s="172" t="s">
        <v>150</v>
      </c>
      <c r="L129" s="177"/>
      <c r="M129" s="178" t="s">
        <v>1</v>
      </c>
      <c r="N129" s="179" t="s">
        <v>41</v>
      </c>
      <c r="O129" s="57"/>
      <c r="P129" s="161">
        <f>O129*H129</f>
        <v>0</v>
      </c>
      <c r="Q129" s="161">
        <v>1</v>
      </c>
      <c r="R129" s="161">
        <f>Q129*H129</f>
        <v>1087.83</v>
      </c>
      <c r="S129" s="161">
        <v>0</v>
      </c>
      <c r="T129" s="16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3" t="s">
        <v>164</v>
      </c>
      <c r="AT129" s="163" t="s">
        <v>160</v>
      </c>
      <c r="AU129" s="163" t="s">
        <v>85</v>
      </c>
      <c r="AY129" s="16" t="s">
        <v>139</v>
      </c>
      <c r="BE129" s="164">
        <f>IF(N129="základní",J129,0)</f>
        <v>0</v>
      </c>
      <c r="BF129" s="164">
        <f>IF(N129="snížená",J129,0)</f>
        <v>0</v>
      </c>
      <c r="BG129" s="164">
        <f>IF(N129="zákl. přenesená",J129,0)</f>
        <v>0</v>
      </c>
      <c r="BH129" s="164">
        <f>IF(N129="sníž. přenesená",J129,0)</f>
        <v>0</v>
      </c>
      <c r="BI129" s="164">
        <f>IF(N129="nulová",J129,0)</f>
        <v>0</v>
      </c>
      <c r="BJ129" s="16" t="s">
        <v>83</v>
      </c>
      <c r="BK129" s="164">
        <f>ROUND(I129*H129,2)</f>
        <v>0</v>
      </c>
      <c r="BL129" s="16" t="s">
        <v>151</v>
      </c>
      <c r="BM129" s="163" t="s">
        <v>221</v>
      </c>
    </row>
    <row r="130" spans="1:65" s="13" customFormat="1" ht="11.25">
      <c r="B130" s="180"/>
      <c r="D130" s="165" t="s">
        <v>166</v>
      </c>
      <c r="E130" s="181" t="s">
        <v>1</v>
      </c>
      <c r="F130" s="182" t="s">
        <v>222</v>
      </c>
      <c r="H130" s="183">
        <v>1031.73</v>
      </c>
      <c r="I130" s="184"/>
      <c r="L130" s="180"/>
      <c r="M130" s="185"/>
      <c r="N130" s="186"/>
      <c r="O130" s="186"/>
      <c r="P130" s="186"/>
      <c r="Q130" s="186"/>
      <c r="R130" s="186"/>
      <c r="S130" s="186"/>
      <c r="T130" s="187"/>
      <c r="AT130" s="181" t="s">
        <v>166</v>
      </c>
      <c r="AU130" s="181" t="s">
        <v>85</v>
      </c>
      <c r="AV130" s="13" t="s">
        <v>85</v>
      </c>
      <c r="AW130" s="13" t="s">
        <v>33</v>
      </c>
      <c r="AX130" s="13" t="s">
        <v>76</v>
      </c>
      <c r="AY130" s="181" t="s">
        <v>139</v>
      </c>
    </row>
    <row r="131" spans="1:65" s="13" customFormat="1" ht="11.25">
      <c r="B131" s="180"/>
      <c r="D131" s="165" t="s">
        <v>166</v>
      </c>
      <c r="E131" s="181" t="s">
        <v>1</v>
      </c>
      <c r="F131" s="182" t="s">
        <v>223</v>
      </c>
      <c r="H131" s="183">
        <v>56.1</v>
      </c>
      <c r="I131" s="184"/>
      <c r="L131" s="180"/>
      <c r="M131" s="185"/>
      <c r="N131" s="186"/>
      <c r="O131" s="186"/>
      <c r="P131" s="186"/>
      <c r="Q131" s="186"/>
      <c r="R131" s="186"/>
      <c r="S131" s="186"/>
      <c r="T131" s="187"/>
      <c r="AT131" s="181" t="s">
        <v>166</v>
      </c>
      <c r="AU131" s="181" t="s">
        <v>85</v>
      </c>
      <c r="AV131" s="13" t="s">
        <v>85</v>
      </c>
      <c r="AW131" s="13" t="s">
        <v>33</v>
      </c>
      <c r="AX131" s="13" t="s">
        <v>76</v>
      </c>
      <c r="AY131" s="181" t="s">
        <v>139</v>
      </c>
    </row>
    <row r="132" spans="1:65" s="14" customFormat="1" ht="11.25">
      <c r="B132" s="188"/>
      <c r="D132" s="165" t="s">
        <v>166</v>
      </c>
      <c r="E132" s="189" t="s">
        <v>1</v>
      </c>
      <c r="F132" s="190" t="s">
        <v>169</v>
      </c>
      <c r="H132" s="191">
        <v>1087.83</v>
      </c>
      <c r="I132" s="192"/>
      <c r="L132" s="188"/>
      <c r="M132" s="193"/>
      <c r="N132" s="194"/>
      <c r="O132" s="194"/>
      <c r="P132" s="194"/>
      <c r="Q132" s="194"/>
      <c r="R132" s="194"/>
      <c r="S132" s="194"/>
      <c r="T132" s="195"/>
      <c r="AT132" s="189" t="s">
        <v>166</v>
      </c>
      <c r="AU132" s="189" t="s">
        <v>85</v>
      </c>
      <c r="AV132" s="14" t="s">
        <v>151</v>
      </c>
      <c r="AW132" s="14" t="s">
        <v>33</v>
      </c>
      <c r="AX132" s="14" t="s">
        <v>83</v>
      </c>
      <c r="AY132" s="189" t="s">
        <v>139</v>
      </c>
    </row>
    <row r="133" spans="1:65" s="2" customFormat="1" ht="37.9" customHeight="1">
      <c r="A133" s="31"/>
      <c r="B133" s="151"/>
      <c r="C133" s="152" t="s">
        <v>151</v>
      </c>
      <c r="D133" s="152" t="s">
        <v>146</v>
      </c>
      <c r="E133" s="153" t="s">
        <v>170</v>
      </c>
      <c r="F133" s="154" t="s">
        <v>171</v>
      </c>
      <c r="G133" s="155" t="s">
        <v>149</v>
      </c>
      <c r="H133" s="156">
        <v>606.9</v>
      </c>
      <c r="I133" s="157"/>
      <c r="J133" s="158">
        <f>ROUND(I133*H133,2)</f>
        <v>0</v>
      </c>
      <c r="K133" s="154" t="s">
        <v>150</v>
      </c>
      <c r="L133" s="32"/>
      <c r="M133" s="159" t="s">
        <v>1</v>
      </c>
      <c r="N133" s="160" t="s">
        <v>41</v>
      </c>
      <c r="O133" s="57"/>
      <c r="P133" s="161">
        <f>O133*H133</f>
        <v>0</v>
      </c>
      <c r="Q133" s="161">
        <v>1.7</v>
      </c>
      <c r="R133" s="161">
        <f>Q133*H133</f>
        <v>1031.73</v>
      </c>
      <c r="S133" s="161">
        <v>1.8</v>
      </c>
      <c r="T133" s="162">
        <f>S133*H133</f>
        <v>1092.42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3" t="s">
        <v>151</v>
      </c>
      <c r="AT133" s="163" t="s">
        <v>146</v>
      </c>
      <c r="AU133" s="163" t="s">
        <v>85</v>
      </c>
      <c r="AY133" s="16" t="s">
        <v>139</v>
      </c>
      <c r="BE133" s="164">
        <f>IF(N133="základní",J133,0)</f>
        <v>0</v>
      </c>
      <c r="BF133" s="164">
        <f>IF(N133="snížená",J133,0)</f>
        <v>0</v>
      </c>
      <c r="BG133" s="164">
        <f>IF(N133="zákl. přenesená",J133,0)</f>
        <v>0</v>
      </c>
      <c r="BH133" s="164">
        <f>IF(N133="sníž. přenesená",J133,0)</f>
        <v>0</v>
      </c>
      <c r="BI133" s="164">
        <f>IF(N133="nulová",J133,0)</f>
        <v>0</v>
      </c>
      <c r="BJ133" s="16" t="s">
        <v>83</v>
      </c>
      <c r="BK133" s="164">
        <f>ROUND(I133*H133,2)</f>
        <v>0</v>
      </c>
      <c r="BL133" s="16" t="s">
        <v>151</v>
      </c>
      <c r="BM133" s="163" t="s">
        <v>224</v>
      </c>
    </row>
    <row r="134" spans="1:65" s="2" customFormat="1" ht="66.75" customHeight="1">
      <c r="A134" s="31"/>
      <c r="B134" s="151"/>
      <c r="C134" s="152" t="s">
        <v>144</v>
      </c>
      <c r="D134" s="152" t="s">
        <v>146</v>
      </c>
      <c r="E134" s="153" t="s">
        <v>173</v>
      </c>
      <c r="F134" s="154" t="s">
        <v>174</v>
      </c>
      <c r="G134" s="155" t="s">
        <v>157</v>
      </c>
      <c r="H134" s="156">
        <v>1.1000000000000001</v>
      </c>
      <c r="I134" s="157"/>
      <c r="J134" s="158">
        <f>ROUND(I134*H134,2)</f>
        <v>0</v>
      </c>
      <c r="K134" s="154" t="s">
        <v>150</v>
      </c>
      <c r="L134" s="32"/>
      <c r="M134" s="159" t="s">
        <v>1</v>
      </c>
      <c r="N134" s="160" t="s">
        <v>41</v>
      </c>
      <c r="O134" s="57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3" t="s">
        <v>151</v>
      </c>
      <c r="AT134" s="163" t="s">
        <v>146</v>
      </c>
      <c r="AU134" s="163" t="s">
        <v>85</v>
      </c>
      <c r="AY134" s="16" t="s">
        <v>139</v>
      </c>
      <c r="BE134" s="164">
        <f>IF(N134="základní",J134,0)</f>
        <v>0</v>
      </c>
      <c r="BF134" s="164">
        <f>IF(N134="snížená",J134,0)</f>
        <v>0</v>
      </c>
      <c r="BG134" s="164">
        <f>IF(N134="zákl. přenesená",J134,0)</f>
        <v>0</v>
      </c>
      <c r="BH134" s="164">
        <f>IF(N134="sníž. přenesená",J134,0)</f>
        <v>0</v>
      </c>
      <c r="BI134" s="164">
        <f>IF(N134="nulová",J134,0)</f>
        <v>0</v>
      </c>
      <c r="BJ134" s="16" t="s">
        <v>83</v>
      </c>
      <c r="BK134" s="164">
        <f>ROUND(I134*H134,2)</f>
        <v>0</v>
      </c>
      <c r="BL134" s="16" t="s">
        <v>151</v>
      </c>
      <c r="BM134" s="163" t="s">
        <v>225</v>
      </c>
    </row>
    <row r="135" spans="1:65" s="2" customFormat="1" ht="19.5">
      <c r="A135" s="31"/>
      <c r="B135" s="32"/>
      <c r="C135" s="31"/>
      <c r="D135" s="165" t="s">
        <v>153</v>
      </c>
      <c r="E135" s="31"/>
      <c r="F135" s="166" t="s">
        <v>176</v>
      </c>
      <c r="G135" s="31"/>
      <c r="H135" s="31"/>
      <c r="I135" s="167"/>
      <c r="J135" s="31"/>
      <c r="K135" s="31"/>
      <c r="L135" s="32"/>
      <c r="M135" s="168"/>
      <c r="N135" s="169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153</v>
      </c>
      <c r="AU135" s="16" t="s">
        <v>85</v>
      </c>
    </row>
    <row r="136" spans="1:65" s="11" customFormat="1" ht="25.9" customHeight="1">
      <c r="B136" s="130"/>
      <c r="D136" s="131" t="s">
        <v>75</v>
      </c>
      <c r="E136" s="132" t="s">
        <v>194</v>
      </c>
      <c r="F136" s="132" t="s">
        <v>195</v>
      </c>
      <c r="I136" s="133"/>
      <c r="J136" s="134">
        <f>BK136</f>
        <v>0</v>
      </c>
      <c r="L136" s="130"/>
      <c r="M136" s="145"/>
      <c r="N136" s="146"/>
      <c r="O136" s="146"/>
      <c r="P136" s="147">
        <f>SUM(P137:P142)</f>
        <v>0</v>
      </c>
      <c r="Q136" s="146"/>
      <c r="R136" s="147">
        <f>SUM(R137:R142)</f>
        <v>0</v>
      </c>
      <c r="S136" s="146"/>
      <c r="T136" s="148">
        <f>SUM(T137:T142)</f>
        <v>0</v>
      </c>
      <c r="AR136" s="131" t="s">
        <v>151</v>
      </c>
      <c r="AT136" s="139" t="s">
        <v>75</v>
      </c>
      <c r="AU136" s="139" t="s">
        <v>76</v>
      </c>
      <c r="AY136" s="131" t="s">
        <v>139</v>
      </c>
      <c r="BK136" s="140">
        <f>SUM(BK137:BK142)</f>
        <v>0</v>
      </c>
    </row>
    <row r="137" spans="1:65" s="2" customFormat="1" ht="78" customHeight="1">
      <c r="A137" s="31"/>
      <c r="B137" s="151"/>
      <c r="C137" s="152" t="s">
        <v>164</v>
      </c>
      <c r="D137" s="152" t="s">
        <v>146</v>
      </c>
      <c r="E137" s="153" t="s">
        <v>197</v>
      </c>
      <c r="F137" s="154" t="s">
        <v>198</v>
      </c>
      <c r="G137" s="155" t="s">
        <v>163</v>
      </c>
      <c r="H137" s="156">
        <v>1092.42</v>
      </c>
      <c r="I137" s="157"/>
      <c r="J137" s="158">
        <f>ROUND(I137*H137,2)</f>
        <v>0</v>
      </c>
      <c r="K137" s="154" t="s">
        <v>150</v>
      </c>
      <c r="L137" s="32"/>
      <c r="M137" s="159" t="s">
        <v>1</v>
      </c>
      <c r="N137" s="160" t="s">
        <v>41</v>
      </c>
      <c r="O137" s="57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3" t="s">
        <v>205</v>
      </c>
      <c r="AT137" s="163" t="s">
        <v>146</v>
      </c>
      <c r="AU137" s="163" t="s">
        <v>83</v>
      </c>
      <c r="AY137" s="16" t="s">
        <v>139</v>
      </c>
      <c r="BE137" s="164">
        <f>IF(N137="základní",J137,0)</f>
        <v>0</v>
      </c>
      <c r="BF137" s="164">
        <f>IF(N137="snížená",J137,0)</f>
        <v>0</v>
      </c>
      <c r="BG137" s="164">
        <f>IF(N137="zákl. přenesená",J137,0)</f>
        <v>0</v>
      </c>
      <c r="BH137" s="164">
        <f>IF(N137="sníž. přenesená",J137,0)</f>
        <v>0</v>
      </c>
      <c r="BI137" s="164">
        <f>IF(N137="nulová",J137,0)</f>
        <v>0</v>
      </c>
      <c r="BJ137" s="16" t="s">
        <v>83</v>
      </c>
      <c r="BK137" s="164">
        <f>ROUND(I137*H137,2)</f>
        <v>0</v>
      </c>
      <c r="BL137" s="16" t="s">
        <v>205</v>
      </c>
      <c r="BM137" s="163" t="s">
        <v>226</v>
      </c>
    </row>
    <row r="138" spans="1:65" s="2" customFormat="1" ht="19.5">
      <c r="A138" s="31"/>
      <c r="B138" s="32"/>
      <c r="C138" s="31"/>
      <c r="D138" s="165" t="s">
        <v>153</v>
      </c>
      <c r="E138" s="31"/>
      <c r="F138" s="166" t="s">
        <v>227</v>
      </c>
      <c r="G138" s="31"/>
      <c r="H138" s="31"/>
      <c r="I138" s="167"/>
      <c r="J138" s="31"/>
      <c r="K138" s="31"/>
      <c r="L138" s="32"/>
      <c r="M138" s="168"/>
      <c r="N138" s="169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153</v>
      </c>
      <c r="AU138" s="16" t="s">
        <v>83</v>
      </c>
    </row>
    <row r="139" spans="1:65" s="13" customFormat="1" ht="11.25">
      <c r="B139" s="180"/>
      <c r="D139" s="165" t="s">
        <v>166</v>
      </c>
      <c r="E139" s="181" t="s">
        <v>1</v>
      </c>
      <c r="F139" s="182" t="s">
        <v>228</v>
      </c>
      <c r="H139" s="183">
        <v>1092.42</v>
      </c>
      <c r="I139" s="184"/>
      <c r="L139" s="180"/>
      <c r="M139" s="185"/>
      <c r="N139" s="186"/>
      <c r="O139" s="186"/>
      <c r="P139" s="186"/>
      <c r="Q139" s="186"/>
      <c r="R139" s="186"/>
      <c r="S139" s="186"/>
      <c r="T139" s="187"/>
      <c r="AT139" s="181" t="s">
        <v>166</v>
      </c>
      <c r="AU139" s="181" t="s">
        <v>83</v>
      </c>
      <c r="AV139" s="13" t="s">
        <v>85</v>
      </c>
      <c r="AW139" s="13" t="s">
        <v>33</v>
      </c>
      <c r="AX139" s="13" t="s">
        <v>83</v>
      </c>
      <c r="AY139" s="181" t="s">
        <v>139</v>
      </c>
    </row>
    <row r="140" spans="1:65" s="2" customFormat="1" ht="78" customHeight="1">
      <c r="A140" s="31"/>
      <c r="B140" s="151"/>
      <c r="C140" s="152" t="s">
        <v>190</v>
      </c>
      <c r="D140" s="152" t="s">
        <v>146</v>
      </c>
      <c r="E140" s="153" t="s">
        <v>203</v>
      </c>
      <c r="F140" s="154" t="s">
        <v>204</v>
      </c>
      <c r="G140" s="155" t="s">
        <v>163</v>
      </c>
      <c r="H140" s="156">
        <v>1087.83</v>
      </c>
      <c r="I140" s="157"/>
      <c r="J140" s="158">
        <f>ROUND(I140*H140,2)</f>
        <v>0</v>
      </c>
      <c r="K140" s="154" t="s">
        <v>150</v>
      </c>
      <c r="L140" s="32"/>
      <c r="M140" s="159" t="s">
        <v>1</v>
      </c>
      <c r="N140" s="160" t="s">
        <v>41</v>
      </c>
      <c r="O140" s="57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3" t="s">
        <v>205</v>
      </c>
      <c r="AT140" s="163" t="s">
        <v>146</v>
      </c>
      <c r="AU140" s="163" t="s">
        <v>83</v>
      </c>
      <c r="AY140" s="16" t="s">
        <v>139</v>
      </c>
      <c r="BE140" s="164">
        <f>IF(N140="základní",J140,0)</f>
        <v>0</v>
      </c>
      <c r="BF140" s="164">
        <f>IF(N140="snížená",J140,0)</f>
        <v>0</v>
      </c>
      <c r="BG140" s="164">
        <f>IF(N140="zákl. přenesená",J140,0)</f>
        <v>0</v>
      </c>
      <c r="BH140" s="164">
        <f>IF(N140="sníž. přenesená",J140,0)</f>
        <v>0</v>
      </c>
      <c r="BI140" s="164">
        <f>IF(N140="nulová",J140,0)</f>
        <v>0</v>
      </c>
      <c r="BJ140" s="16" t="s">
        <v>83</v>
      </c>
      <c r="BK140" s="164">
        <f>ROUND(I140*H140,2)</f>
        <v>0</v>
      </c>
      <c r="BL140" s="16" t="s">
        <v>205</v>
      </c>
      <c r="BM140" s="163" t="s">
        <v>229</v>
      </c>
    </row>
    <row r="141" spans="1:65" s="2" customFormat="1" ht="19.5">
      <c r="A141" s="31"/>
      <c r="B141" s="32"/>
      <c r="C141" s="31"/>
      <c r="D141" s="165" t="s">
        <v>153</v>
      </c>
      <c r="E141" s="31"/>
      <c r="F141" s="166" t="s">
        <v>230</v>
      </c>
      <c r="G141" s="31"/>
      <c r="H141" s="31"/>
      <c r="I141" s="167"/>
      <c r="J141" s="31"/>
      <c r="K141" s="31"/>
      <c r="L141" s="32"/>
      <c r="M141" s="168"/>
      <c r="N141" s="169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153</v>
      </c>
      <c r="AU141" s="16" t="s">
        <v>83</v>
      </c>
    </row>
    <row r="142" spans="1:65" s="13" customFormat="1" ht="11.25">
      <c r="B142" s="180"/>
      <c r="D142" s="165" t="s">
        <v>166</v>
      </c>
      <c r="E142" s="181" t="s">
        <v>1</v>
      </c>
      <c r="F142" s="182" t="s">
        <v>231</v>
      </c>
      <c r="H142" s="183">
        <v>1087.83</v>
      </c>
      <c r="I142" s="184"/>
      <c r="L142" s="180"/>
      <c r="M142" s="199"/>
      <c r="N142" s="200"/>
      <c r="O142" s="200"/>
      <c r="P142" s="200"/>
      <c r="Q142" s="200"/>
      <c r="R142" s="200"/>
      <c r="S142" s="200"/>
      <c r="T142" s="201"/>
      <c r="AT142" s="181" t="s">
        <v>166</v>
      </c>
      <c r="AU142" s="181" t="s">
        <v>83</v>
      </c>
      <c r="AV142" s="13" t="s">
        <v>85</v>
      </c>
      <c r="AW142" s="13" t="s">
        <v>33</v>
      </c>
      <c r="AX142" s="13" t="s">
        <v>83</v>
      </c>
      <c r="AY142" s="181" t="s">
        <v>139</v>
      </c>
    </row>
    <row r="143" spans="1:65" s="2" customFormat="1" ht="6.95" customHeight="1">
      <c r="A143" s="31"/>
      <c r="B143" s="46"/>
      <c r="C143" s="47"/>
      <c r="D143" s="47"/>
      <c r="E143" s="47"/>
      <c r="F143" s="47"/>
      <c r="G143" s="47"/>
      <c r="H143" s="47"/>
      <c r="I143" s="47"/>
      <c r="J143" s="47"/>
      <c r="K143" s="47"/>
      <c r="L143" s="32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autoFilter ref="C122:K142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96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hidden="1" customHeight="1">
      <c r="B4" s="19"/>
      <c r="D4" s="20" t="s">
        <v>114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50" t="str">
        <f>'Rekapitulace stavby'!K6</f>
        <v>Oprava trati v úseku Frýdek- Místek - Frýdlant nad Ostravicí - Ostravice</v>
      </c>
      <c r="F7" s="251"/>
      <c r="G7" s="251"/>
      <c r="H7" s="251"/>
      <c r="L7" s="19"/>
    </row>
    <row r="8" spans="1:46" s="1" customFormat="1" ht="12" hidden="1" customHeight="1">
      <c r="B8" s="19"/>
      <c r="D8" s="26" t="s">
        <v>115</v>
      </c>
      <c r="L8" s="19"/>
    </row>
    <row r="9" spans="1:46" s="2" customFormat="1" ht="16.5" hidden="1" customHeight="1">
      <c r="A9" s="31"/>
      <c r="B9" s="32"/>
      <c r="C9" s="31"/>
      <c r="D9" s="31"/>
      <c r="E9" s="250" t="s">
        <v>116</v>
      </c>
      <c r="F9" s="252"/>
      <c r="G9" s="252"/>
      <c r="H9" s="25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140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12" t="s">
        <v>232</v>
      </c>
      <c r="F11" s="252"/>
      <c r="G11" s="252"/>
      <c r="H11" s="252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31. 1. 2023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">
        <v>26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">
        <v>27</v>
      </c>
      <c r="F17" s="31"/>
      <c r="G17" s="31"/>
      <c r="H17" s="31"/>
      <c r="I17" s="26" t="s">
        <v>28</v>
      </c>
      <c r="J17" s="24" t="s">
        <v>29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30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53" t="str">
        <f>'Rekapitulace stavby'!E14</f>
        <v>Vyplň údaj</v>
      </c>
      <c r="F20" s="217"/>
      <c r="G20" s="217"/>
      <c r="H20" s="217"/>
      <c r="I20" s="26" t="s">
        <v>28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32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28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34</v>
      </c>
      <c r="E25" s="31"/>
      <c r="F25" s="31"/>
      <c r="G25" s="31"/>
      <c r="H25" s="31"/>
      <c r="I25" s="26" t="s">
        <v>25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28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35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22" t="s">
        <v>1</v>
      </c>
      <c r="F29" s="222"/>
      <c r="G29" s="222"/>
      <c r="H29" s="22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36</v>
      </c>
      <c r="E32" s="31"/>
      <c r="F32" s="31"/>
      <c r="G32" s="31"/>
      <c r="H32" s="31"/>
      <c r="I32" s="31"/>
      <c r="J32" s="70">
        <f>ROUND(J123,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38</v>
      </c>
      <c r="G34" s="31"/>
      <c r="H34" s="31"/>
      <c r="I34" s="35" t="s">
        <v>37</v>
      </c>
      <c r="J34" s="35" t="s">
        <v>39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40</v>
      </c>
      <c r="E35" s="26" t="s">
        <v>41</v>
      </c>
      <c r="F35" s="103">
        <f>ROUND((SUM(BE123:BE158)),  2)</f>
        <v>0</v>
      </c>
      <c r="G35" s="31"/>
      <c r="H35" s="31"/>
      <c r="I35" s="104">
        <v>0.21</v>
      </c>
      <c r="J35" s="103">
        <f>ROUND(((SUM(BE123:BE158))*I35),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103">
        <f>ROUND((SUM(BF123:BF158)),  2)</f>
        <v>0</v>
      </c>
      <c r="G36" s="31"/>
      <c r="H36" s="31"/>
      <c r="I36" s="104">
        <v>0.15</v>
      </c>
      <c r="J36" s="103">
        <f>ROUND(((SUM(BF123:BF158))*I36),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103">
        <f>ROUND((SUM(BG123:BG158)),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44</v>
      </c>
      <c r="F38" s="103">
        <f>ROUND((SUM(BH123:BH158)),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45</v>
      </c>
      <c r="F39" s="103">
        <f>ROUND((SUM(BI123:BI158)),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46</v>
      </c>
      <c r="E41" s="59"/>
      <c r="F41" s="59"/>
      <c r="G41" s="107" t="s">
        <v>47</v>
      </c>
      <c r="H41" s="108" t="s">
        <v>48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51</v>
      </c>
      <c r="E61" s="34"/>
      <c r="F61" s="111" t="s">
        <v>52</v>
      </c>
      <c r="G61" s="44" t="s">
        <v>51</v>
      </c>
      <c r="H61" s="34"/>
      <c r="I61" s="34"/>
      <c r="J61" s="112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51</v>
      </c>
      <c r="E76" s="34"/>
      <c r="F76" s="111" t="s">
        <v>52</v>
      </c>
      <c r="G76" s="44" t="s">
        <v>51</v>
      </c>
      <c r="H76" s="34"/>
      <c r="I76" s="34"/>
      <c r="J76" s="112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50" t="str">
        <f>E7</f>
        <v>Oprava trati v úseku Frýdek- Místek - Frýdlant nad Ostravicí - Ostravice</v>
      </c>
      <c r="F85" s="251"/>
      <c r="G85" s="251"/>
      <c r="H85" s="25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115</v>
      </c>
      <c r="L86" s="19"/>
    </row>
    <row r="87" spans="1:31" s="2" customFormat="1" ht="16.5" customHeight="1">
      <c r="A87" s="31"/>
      <c r="B87" s="32"/>
      <c r="C87" s="31"/>
      <c r="D87" s="31"/>
      <c r="E87" s="250" t="s">
        <v>116</v>
      </c>
      <c r="F87" s="252"/>
      <c r="G87" s="252"/>
      <c r="H87" s="25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140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12" t="str">
        <f>E11</f>
        <v>SO 01.3 - 1.TK Frýdlant n.O.- Pržno</v>
      </c>
      <c r="F89" s="252"/>
      <c r="G89" s="252"/>
      <c r="H89" s="252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 xml:space="preserve"> </v>
      </c>
      <c r="G91" s="31"/>
      <c r="H91" s="31"/>
      <c r="I91" s="26" t="s">
        <v>22</v>
      </c>
      <c r="J91" s="54" t="str">
        <f>IF(J14="","",J14)</f>
        <v>31. 1. 2023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>Správa železnic s.o.,OŘ Ostrava,ST Ostrava</v>
      </c>
      <c r="G93" s="31"/>
      <c r="H93" s="31"/>
      <c r="I93" s="26" t="s">
        <v>32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30</v>
      </c>
      <c r="D94" s="31"/>
      <c r="E94" s="31"/>
      <c r="F94" s="24" t="str">
        <f>IF(E20="","",E20)</f>
        <v>Vyplň údaj</v>
      </c>
      <c r="G94" s="31"/>
      <c r="H94" s="31"/>
      <c r="I94" s="26" t="s">
        <v>34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119</v>
      </c>
      <c r="D96" s="105"/>
      <c r="E96" s="105"/>
      <c r="F96" s="105"/>
      <c r="G96" s="105"/>
      <c r="H96" s="105"/>
      <c r="I96" s="105"/>
      <c r="J96" s="114" t="s">
        <v>120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121</v>
      </c>
      <c r="D98" s="31"/>
      <c r="E98" s="31"/>
      <c r="F98" s="31"/>
      <c r="G98" s="31"/>
      <c r="H98" s="31"/>
      <c r="I98" s="31"/>
      <c r="J98" s="70">
        <f>J123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122</v>
      </c>
    </row>
    <row r="99" spans="1:47" s="9" customFormat="1" ht="24.95" customHeight="1">
      <c r="B99" s="116"/>
      <c r="D99" s="117" t="s">
        <v>123</v>
      </c>
      <c r="E99" s="118"/>
      <c r="F99" s="118"/>
      <c r="G99" s="118"/>
      <c r="H99" s="118"/>
      <c r="I99" s="118"/>
      <c r="J99" s="119">
        <f>J124</f>
        <v>0</v>
      </c>
      <c r="L99" s="116"/>
    </row>
    <row r="100" spans="1:47" s="12" customFormat="1" ht="19.899999999999999" customHeight="1">
      <c r="B100" s="141"/>
      <c r="D100" s="142" t="s">
        <v>142</v>
      </c>
      <c r="E100" s="143"/>
      <c r="F100" s="143"/>
      <c r="G100" s="143"/>
      <c r="H100" s="143"/>
      <c r="I100" s="143"/>
      <c r="J100" s="144">
        <f>J125</f>
        <v>0</v>
      </c>
      <c r="L100" s="141"/>
    </row>
    <row r="101" spans="1:47" s="9" customFormat="1" ht="24.95" customHeight="1">
      <c r="B101" s="116"/>
      <c r="D101" s="117" t="s">
        <v>143</v>
      </c>
      <c r="E101" s="118"/>
      <c r="F101" s="118"/>
      <c r="G101" s="118"/>
      <c r="H101" s="118"/>
      <c r="I101" s="118"/>
      <c r="J101" s="119">
        <f>J152</f>
        <v>0</v>
      </c>
      <c r="L101" s="116"/>
    </row>
    <row r="102" spans="1:47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124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6.5" customHeight="1">
      <c r="A111" s="31"/>
      <c r="B111" s="32"/>
      <c r="C111" s="31"/>
      <c r="D111" s="31"/>
      <c r="E111" s="250" t="str">
        <f>E7</f>
        <v>Oprava trati v úseku Frýdek- Místek - Frýdlant nad Ostravicí - Ostravice</v>
      </c>
      <c r="F111" s="251"/>
      <c r="G111" s="251"/>
      <c r="H111" s="25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9"/>
      <c r="C112" s="26" t="s">
        <v>115</v>
      </c>
      <c r="L112" s="19"/>
    </row>
    <row r="113" spans="1:65" s="2" customFormat="1" ht="16.5" customHeight="1">
      <c r="A113" s="31"/>
      <c r="B113" s="32"/>
      <c r="C113" s="31"/>
      <c r="D113" s="31"/>
      <c r="E113" s="250" t="s">
        <v>116</v>
      </c>
      <c r="F113" s="252"/>
      <c r="G113" s="252"/>
      <c r="H113" s="252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140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12" t="str">
        <f>E11</f>
        <v>SO 01.3 - 1.TK Frýdlant n.O.- Pržno</v>
      </c>
      <c r="F115" s="252"/>
      <c r="G115" s="252"/>
      <c r="H115" s="252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1"/>
      <c r="E117" s="31"/>
      <c r="F117" s="24" t="str">
        <f>F14</f>
        <v xml:space="preserve"> </v>
      </c>
      <c r="G117" s="31"/>
      <c r="H117" s="31"/>
      <c r="I117" s="26" t="s">
        <v>22</v>
      </c>
      <c r="J117" s="54" t="str">
        <f>IF(J14="","",J14)</f>
        <v>31. 1. 2023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1"/>
      <c r="E119" s="31"/>
      <c r="F119" s="24" t="str">
        <f>E17</f>
        <v>Správa železnic s.o.,OŘ Ostrava,ST Ostrava</v>
      </c>
      <c r="G119" s="31"/>
      <c r="H119" s="31"/>
      <c r="I119" s="26" t="s">
        <v>32</v>
      </c>
      <c r="J119" s="29" t="str">
        <f>E23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30</v>
      </c>
      <c r="D120" s="31"/>
      <c r="E120" s="31"/>
      <c r="F120" s="24" t="str">
        <f>IF(E20="","",E20)</f>
        <v>Vyplň údaj</v>
      </c>
      <c r="G120" s="31"/>
      <c r="H120" s="31"/>
      <c r="I120" s="26" t="s">
        <v>34</v>
      </c>
      <c r="J120" s="29" t="str">
        <f>E26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0" customFormat="1" ht="29.25" customHeight="1">
      <c r="A122" s="120"/>
      <c r="B122" s="121"/>
      <c r="C122" s="122" t="s">
        <v>125</v>
      </c>
      <c r="D122" s="123" t="s">
        <v>61</v>
      </c>
      <c r="E122" s="123" t="s">
        <v>57</v>
      </c>
      <c r="F122" s="123" t="s">
        <v>58</v>
      </c>
      <c r="G122" s="123" t="s">
        <v>126</v>
      </c>
      <c r="H122" s="123" t="s">
        <v>127</v>
      </c>
      <c r="I122" s="123" t="s">
        <v>128</v>
      </c>
      <c r="J122" s="123" t="s">
        <v>120</v>
      </c>
      <c r="K122" s="124" t="s">
        <v>129</v>
      </c>
      <c r="L122" s="125"/>
      <c r="M122" s="61" t="s">
        <v>1</v>
      </c>
      <c r="N122" s="62" t="s">
        <v>40</v>
      </c>
      <c r="O122" s="62" t="s">
        <v>130</v>
      </c>
      <c r="P122" s="62" t="s">
        <v>131</v>
      </c>
      <c r="Q122" s="62" t="s">
        <v>132</v>
      </c>
      <c r="R122" s="62" t="s">
        <v>133</v>
      </c>
      <c r="S122" s="62" t="s">
        <v>134</v>
      </c>
      <c r="T122" s="63" t="s">
        <v>135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31"/>
      <c r="B123" s="32"/>
      <c r="C123" s="68" t="s">
        <v>136</v>
      </c>
      <c r="D123" s="31"/>
      <c r="E123" s="31"/>
      <c r="F123" s="31"/>
      <c r="G123" s="31"/>
      <c r="H123" s="31"/>
      <c r="I123" s="31"/>
      <c r="J123" s="126">
        <f>BK123</f>
        <v>0</v>
      </c>
      <c r="K123" s="31"/>
      <c r="L123" s="32"/>
      <c r="M123" s="64"/>
      <c r="N123" s="55"/>
      <c r="O123" s="65"/>
      <c r="P123" s="127">
        <f>P124+P152</f>
        <v>0</v>
      </c>
      <c r="Q123" s="65"/>
      <c r="R123" s="127">
        <f>R124+R152</f>
        <v>1477.1299999999999</v>
      </c>
      <c r="S123" s="65"/>
      <c r="T123" s="128">
        <f>T124+T152</f>
        <v>708.28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75</v>
      </c>
      <c r="AU123" s="16" t="s">
        <v>122</v>
      </c>
      <c r="BK123" s="129">
        <f>BK124+BK152</f>
        <v>0</v>
      </c>
    </row>
    <row r="124" spans="1:65" s="11" customFormat="1" ht="25.9" customHeight="1">
      <c r="B124" s="130"/>
      <c r="D124" s="131" t="s">
        <v>75</v>
      </c>
      <c r="E124" s="132" t="s">
        <v>137</v>
      </c>
      <c r="F124" s="132" t="s">
        <v>138</v>
      </c>
      <c r="I124" s="133"/>
      <c r="J124" s="134">
        <f>BK124</f>
        <v>0</v>
      </c>
      <c r="L124" s="130"/>
      <c r="M124" s="145"/>
      <c r="N124" s="146"/>
      <c r="O124" s="146"/>
      <c r="P124" s="147">
        <f>P125</f>
        <v>0</v>
      </c>
      <c r="Q124" s="146"/>
      <c r="R124" s="147">
        <f>R125</f>
        <v>1477.1299999999999</v>
      </c>
      <c r="S124" s="146"/>
      <c r="T124" s="148">
        <f>T125</f>
        <v>708.28</v>
      </c>
      <c r="AR124" s="131" t="s">
        <v>83</v>
      </c>
      <c r="AT124" s="139" t="s">
        <v>75</v>
      </c>
      <c r="AU124" s="139" t="s">
        <v>76</v>
      </c>
      <c r="AY124" s="131" t="s">
        <v>139</v>
      </c>
      <c r="BK124" s="140">
        <f>BK125</f>
        <v>0</v>
      </c>
    </row>
    <row r="125" spans="1:65" s="11" customFormat="1" ht="22.9" customHeight="1">
      <c r="B125" s="130"/>
      <c r="D125" s="131" t="s">
        <v>75</v>
      </c>
      <c r="E125" s="149" t="s">
        <v>144</v>
      </c>
      <c r="F125" s="149" t="s">
        <v>145</v>
      </c>
      <c r="I125" s="133"/>
      <c r="J125" s="150">
        <f>BK125</f>
        <v>0</v>
      </c>
      <c r="L125" s="130"/>
      <c r="M125" s="145"/>
      <c r="N125" s="146"/>
      <c r="O125" s="146"/>
      <c r="P125" s="147">
        <f>SUM(P126:P151)</f>
        <v>0</v>
      </c>
      <c r="Q125" s="146"/>
      <c r="R125" s="147">
        <f>SUM(R126:R151)</f>
        <v>1477.1299999999999</v>
      </c>
      <c r="S125" s="146"/>
      <c r="T125" s="148">
        <f>SUM(T126:T151)</f>
        <v>708.28</v>
      </c>
      <c r="AR125" s="131" t="s">
        <v>83</v>
      </c>
      <c r="AT125" s="139" t="s">
        <v>75</v>
      </c>
      <c r="AU125" s="139" t="s">
        <v>83</v>
      </c>
      <c r="AY125" s="131" t="s">
        <v>139</v>
      </c>
      <c r="BK125" s="140">
        <f>SUM(BK126:BK151)</f>
        <v>0</v>
      </c>
    </row>
    <row r="126" spans="1:65" s="2" customFormat="1" ht="90" customHeight="1">
      <c r="A126" s="31"/>
      <c r="B126" s="151"/>
      <c r="C126" s="152" t="s">
        <v>83</v>
      </c>
      <c r="D126" s="152" t="s">
        <v>146</v>
      </c>
      <c r="E126" s="153" t="s">
        <v>147</v>
      </c>
      <c r="F126" s="154" t="s">
        <v>148</v>
      </c>
      <c r="G126" s="155" t="s">
        <v>149</v>
      </c>
      <c r="H126" s="156">
        <v>18.100000000000001</v>
      </c>
      <c r="I126" s="157"/>
      <c r="J126" s="158">
        <f>ROUND(I126*H126,2)</f>
        <v>0</v>
      </c>
      <c r="K126" s="154" t="s">
        <v>150</v>
      </c>
      <c r="L126" s="32"/>
      <c r="M126" s="159" t="s">
        <v>1</v>
      </c>
      <c r="N126" s="160" t="s">
        <v>41</v>
      </c>
      <c r="O126" s="57"/>
      <c r="P126" s="161">
        <f>O126*H126</f>
        <v>0</v>
      </c>
      <c r="Q126" s="161">
        <v>0</v>
      </c>
      <c r="R126" s="161">
        <f>Q126*H126</f>
        <v>0</v>
      </c>
      <c r="S126" s="161">
        <v>1.6</v>
      </c>
      <c r="T126" s="162">
        <f>S126*H126</f>
        <v>28.960000000000004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3" t="s">
        <v>151</v>
      </c>
      <c r="AT126" s="163" t="s">
        <v>146</v>
      </c>
      <c r="AU126" s="163" t="s">
        <v>85</v>
      </c>
      <c r="AY126" s="16" t="s">
        <v>139</v>
      </c>
      <c r="BE126" s="164">
        <f>IF(N126="základní",J126,0)</f>
        <v>0</v>
      </c>
      <c r="BF126" s="164">
        <f>IF(N126="snížená",J126,0)</f>
        <v>0</v>
      </c>
      <c r="BG126" s="164">
        <f>IF(N126="zákl. přenesená",J126,0)</f>
        <v>0</v>
      </c>
      <c r="BH126" s="164">
        <f>IF(N126="sníž. přenesená",J126,0)</f>
        <v>0</v>
      </c>
      <c r="BI126" s="164">
        <f>IF(N126="nulová",J126,0)</f>
        <v>0</v>
      </c>
      <c r="BJ126" s="16" t="s">
        <v>83</v>
      </c>
      <c r="BK126" s="164">
        <f>ROUND(I126*H126,2)</f>
        <v>0</v>
      </c>
      <c r="BL126" s="16" t="s">
        <v>151</v>
      </c>
      <c r="BM126" s="163" t="s">
        <v>233</v>
      </c>
    </row>
    <row r="127" spans="1:65" s="2" customFormat="1" ht="19.5">
      <c r="A127" s="31"/>
      <c r="B127" s="32"/>
      <c r="C127" s="31"/>
      <c r="D127" s="165" t="s">
        <v>153</v>
      </c>
      <c r="E127" s="31"/>
      <c r="F127" s="166" t="s">
        <v>154</v>
      </c>
      <c r="G127" s="31"/>
      <c r="H127" s="31"/>
      <c r="I127" s="167"/>
      <c r="J127" s="31"/>
      <c r="K127" s="31"/>
      <c r="L127" s="32"/>
      <c r="M127" s="168"/>
      <c r="N127" s="169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153</v>
      </c>
      <c r="AU127" s="16" t="s">
        <v>85</v>
      </c>
    </row>
    <row r="128" spans="1:65" s="2" customFormat="1" ht="101.25" customHeight="1">
      <c r="A128" s="31"/>
      <c r="B128" s="151"/>
      <c r="C128" s="152" t="s">
        <v>85</v>
      </c>
      <c r="D128" s="152" t="s">
        <v>146</v>
      </c>
      <c r="E128" s="153" t="s">
        <v>155</v>
      </c>
      <c r="F128" s="154" t="s">
        <v>156</v>
      </c>
      <c r="G128" s="155" t="s">
        <v>157</v>
      </c>
      <c r="H128" s="156">
        <v>0.33</v>
      </c>
      <c r="I128" s="157"/>
      <c r="J128" s="158">
        <f>ROUND(I128*H128,2)</f>
        <v>0</v>
      </c>
      <c r="K128" s="154" t="s">
        <v>150</v>
      </c>
      <c r="L128" s="32"/>
      <c r="M128" s="159" t="s">
        <v>1</v>
      </c>
      <c r="N128" s="160" t="s">
        <v>41</v>
      </c>
      <c r="O128" s="57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63" t="s">
        <v>151</v>
      </c>
      <c r="AT128" s="163" t="s">
        <v>146</v>
      </c>
      <c r="AU128" s="163" t="s">
        <v>85</v>
      </c>
      <c r="AY128" s="16" t="s">
        <v>139</v>
      </c>
      <c r="BE128" s="164">
        <f>IF(N128="základní",J128,0)</f>
        <v>0</v>
      </c>
      <c r="BF128" s="164">
        <f>IF(N128="snížená",J128,0)</f>
        <v>0</v>
      </c>
      <c r="BG128" s="164">
        <f>IF(N128="zákl. přenesená",J128,0)</f>
        <v>0</v>
      </c>
      <c r="BH128" s="164">
        <f>IF(N128="sníž. přenesená",J128,0)</f>
        <v>0</v>
      </c>
      <c r="BI128" s="164">
        <f>IF(N128="nulová",J128,0)</f>
        <v>0</v>
      </c>
      <c r="BJ128" s="16" t="s">
        <v>83</v>
      </c>
      <c r="BK128" s="164">
        <f>ROUND(I128*H128,2)</f>
        <v>0</v>
      </c>
      <c r="BL128" s="16" t="s">
        <v>151</v>
      </c>
      <c r="BM128" s="163" t="s">
        <v>234</v>
      </c>
    </row>
    <row r="129" spans="1:65" s="2" customFormat="1" ht="16.5" customHeight="1">
      <c r="A129" s="31"/>
      <c r="B129" s="151"/>
      <c r="C129" s="170" t="s">
        <v>159</v>
      </c>
      <c r="D129" s="170" t="s">
        <v>160</v>
      </c>
      <c r="E129" s="171" t="s">
        <v>161</v>
      </c>
      <c r="F129" s="172" t="s">
        <v>162</v>
      </c>
      <c r="G129" s="173" t="s">
        <v>163</v>
      </c>
      <c r="H129" s="174">
        <v>835.55</v>
      </c>
      <c r="I129" s="175"/>
      <c r="J129" s="176">
        <f>ROUND(I129*H129,2)</f>
        <v>0</v>
      </c>
      <c r="K129" s="172" t="s">
        <v>150</v>
      </c>
      <c r="L129" s="177"/>
      <c r="M129" s="178" t="s">
        <v>1</v>
      </c>
      <c r="N129" s="179" t="s">
        <v>41</v>
      </c>
      <c r="O129" s="57"/>
      <c r="P129" s="161">
        <f>O129*H129</f>
        <v>0</v>
      </c>
      <c r="Q129" s="161">
        <v>1</v>
      </c>
      <c r="R129" s="161">
        <f>Q129*H129</f>
        <v>835.55</v>
      </c>
      <c r="S129" s="161">
        <v>0</v>
      </c>
      <c r="T129" s="16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3" t="s">
        <v>164</v>
      </c>
      <c r="AT129" s="163" t="s">
        <v>160</v>
      </c>
      <c r="AU129" s="163" t="s">
        <v>85</v>
      </c>
      <c r="AY129" s="16" t="s">
        <v>139</v>
      </c>
      <c r="BE129" s="164">
        <f>IF(N129="základní",J129,0)</f>
        <v>0</v>
      </c>
      <c r="BF129" s="164">
        <f>IF(N129="snížená",J129,0)</f>
        <v>0</v>
      </c>
      <c r="BG129" s="164">
        <f>IF(N129="zákl. přenesená",J129,0)</f>
        <v>0</v>
      </c>
      <c r="BH129" s="164">
        <f>IF(N129="sníž. přenesená",J129,0)</f>
        <v>0</v>
      </c>
      <c r="BI129" s="164">
        <f>IF(N129="nulová",J129,0)</f>
        <v>0</v>
      </c>
      <c r="BJ129" s="16" t="s">
        <v>83</v>
      </c>
      <c r="BK129" s="164">
        <f>ROUND(I129*H129,2)</f>
        <v>0</v>
      </c>
      <c r="BL129" s="16" t="s">
        <v>151</v>
      </c>
      <c r="BM129" s="163" t="s">
        <v>235</v>
      </c>
    </row>
    <row r="130" spans="1:65" s="13" customFormat="1" ht="11.25">
      <c r="B130" s="180"/>
      <c r="D130" s="165" t="s">
        <v>166</v>
      </c>
      <c r="E130" s="181" t="s">
        <v>1</v>
      </c>
      <c r="F130" s="182" t="s">
        <v>236</v>
      </c>
      <c r="H130" s="183">
        <v>498.95</v>
      </c>
      <c r="I130" s="184"/>
      <c r="L130" s="180"/>
      <c r="M130" s="185"/>
      <c r="N130" s="186"/>
      <c r="O130" s="186"/>
      <c r="P130" s="186"/>
      <c r="Q130" s="186"/>
      <c r="R130" s="186"/>
      <c r="S130" s="186"/>
      <c r="T130" s="187"/>
      <c r="AT130" s="181" t="s">
        <v>166</v>
      </c>
      <c r="AU130" s="181" t="s">
        <v>85</v>
      </c>
      <c r="AV130" s="13" t="s">
        <v>85</v>
      </c>
      <c r="AW130" s="13" t="s">
        <v>33</v>
      </c>
      <c r="AX130" s="13" t="s">
        <v>76</v>
      </c>
      <c r="AY130" s="181" t="s">
        <v>139</v>
      </c>
    </row>
    <row r="131" spans="1:65" s="13" customFormat="1" ht="11.25">
      <c r="B131" s="180"/>
      <c r="D131" s="165" t="s">
        <v>166</v>
      </c>
      <c r="E131" s="181" t="s">
        <v>1</v>
      </c>
      <c r="F131" s="182" t="s">
        <v>223</v>
      </c>
      <c r="H131" s="183">
        <v>56.1</v>
      </c>
      <c r="I131" s="184"/>
      <c r="L131" s="180"/>
      <c r="M131" s="185"/>
      <c r="N131" s="186"/>
      <c r="O131" s="186"/>
      <c r="P131" s="186"/>
      <c r="Q131" s="186"/>
      <c r="R131" s="186"/>
      <c r="S131" s="186"/>
      <c r="T131" s="187"/>
      <c r="AT131" s="181" t="s">
        <v>166</v>
      </c>
      <c r="AU131" s="181" t="s">
        <v>85</v>
      </c>
      <c r="AV131" s="13" t="s">
        <v>85</v>
      </c>
      <c r="AW131" s="13" t="s">
        <v>33</v>
      </c>
      <c r="AX131" s="13" t="s">
        <v>76</v>
      </c>
      <c r="AY131" s="181" t="s">
        <v>139</v>
      </c>
    </row>
    <row r="132" spans="1:65" s="13" customFormat="1" ht="11.25">
      <c r="B132" s="180"/>
      <c r="D132" s="165" t="s">
        <v>166</v>
      </c>
      <c r="E132" s="181" t="s">
        <v>1</v>
      </c>
      <c r="F132" s="182" t="s">
        <v>237</v>
      </c>
      <c r="H132" s="183">
        <v>280.5</v>
      </c>
      <c r="I132" s="184"/>
      <c r="L132" s="180"/>
      <c r="M132" s="185"/>
      <c r="N132" s="186"/>
      <c r="O132" s="186"/>
      <c r="P132" s="186"/>
      <c r="Q132" s="186"/>
      <c r="R132" s="186"/>
      <c r="S132" s="186"/>
      <c r="T132" s="187"/>
      <c r="AT132" s="181" t="s">
        <v>166</v>
      </c>
      <c r="AU132" s="181" t="s">
        <v>85</v>
      </c>
      <c r="AV132" s="13" t="s">
        <v>85</v>
      </c>
      <c r="AW132" s="13" t="s">
        <v>33</v>
      </c>
      <c r="AX132" s="13" t="s">
        <v>76</v>
      </c>
      <c r="AY132" s="181" t="s">
        <v>139</v>
      </c>
    </row>
    <row r="133" spans="1:65" s="14" customFormat="1" ht="11.25">
      <c r="B133" s="188"/>
      <c r="D133" s="165" t="s">
        <v>166</v>
      </c>
      <c r="E133" s="189" t="s">
        <v>1</v>
      </c>
      <c r="F133" s="190" t="s">
        <v>169</v>
      </c>
      <c r="H133" s="191">
        <v>835.55</v>
      </c>
      <c r="I133" s="192"/>
      <c r="L133" s="188"/>
      <c r="M133" s="193"/>
      <c r="N133" s="194"/>
      <c r="O133" s="194"/>
      <c r="P133" s="194"/>
      <c r="Q133" s="194"/>
      <c r="R133" s="194"/>
      <c r="S133" s="194"/>
      <c r="T133" s="195"/>
      <c r="AT133" s="189" t="s">
        <v>166</v>
      </c>
      <c r="AU133" s="189" t="s">
        <v>85</v>
      </c>
      <c r="AV133" s="14" t="s">
        <v>151</v>
      </c>
      <c r="AW133" s="14" t="s">
        <v>33</v>
      </c>
      <c r="AX133" s="14" t="s">
        <v>83</v>
      </c>
      <c r="AY133" s="189" t="s">
        <v>139</v>
      </c>
    </row>
    <row r="134" spans="1:65" s="2" customFormat="1" ht="37.9" customHeight="1">
      <c r="A134" s="31"/>
      <c r="B134" s="151"/>
      <c r="C134" s="152" t="s">
        <v>151</v>
      </c>
      <c r="D134" s="152" t="s">
        <v>146</v>
      </c>
      <c r="E134" s="153" t="s">
        <v>170</v>
      </c>
      <c r="F134" s="154" t="s">
        <v>171</v>
      </c>
      <c r="G134" s="155" t="s">
        <v>149</v>
      </c>
      <c r="H134" s="156">
        <v>377.4</v>
      </c>
      <c r="I134" s="157"/>
      <c r="J134" s="158">
        <f>ROUND(I134*H134,2)</f>
        <v>0</v>
      </c>
      <c r="K134" s="154" t="s">
        <v>150</v>
      </c>
      <c r="L134" s="32"/>
      <c r="M134" s="159" t="s">
        <v>1</v>
      </c>
      <c r="N134" s="160" t="s">
        <v>41</v>
      </c>
      <c r="O134" s="57"/>
      <c r="P134" s="161">
        <f>O134*H134</f>
        <v>0</v>
      </c>
      <c r="Q134" s="161">
        <v>1.7</v>
      </c>
      <c r="R134" s="161">
        <f>Q134*H134</f>
        <v>641.57999999999993</v>
      </c>
      <c r="S134" s="161">
        <v>1.8</v>
      </c>
      <c r="T134" s="162">
        <f>S134*H134</f>
        <v>679.31999999999994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3" t="s">
        <v>151</v>
      </c>
      <c r="AT134" s="163" t="s">
        <v>146</v>
      </c>
      <c r="AU134" s="163" t="s">
        <v>85</v>
      </c>
      <c r="AY134" s="16" t="s">
        <v>139</v>
      </c>
      <c r="BE134" s="164">
        <f>IF(N134="základní",J134,0)</f>
        <v>0</v>
      </c>
      <c r="BF134" s="164">
        <f>IF(N134="snížená",J134,0)</f>
        <v>0</v>
      </c>
      <c r="BG134" s="164">
        <f>IF(N134="zákl. přenesená",J134,0)</f>
        <v>0</v>
      </c>
      <c r="BH134" s="164">
        <f>IF(N134="sníž. přenesená",J134,0)</f>
        <v>0</v>
      </c>
      <c r="BI134" s="164">
        <f>IF(N134="nulová",J134,0)</f>
        <v>0</v>
      </c>
      <c r="BJ134" s="16" t="s">
        <v>83</v>
      </c>
      <c r="BK134" s="164">
        <f>ROUND(I134*H134,2)</f>
        <v>0</v>
      </c>
      <c r="BL134" s="16" t="s">
        <v>151</v>
      </c>
      <c r="BM134" s="163" t="s">
        <v>238</v>
      </c>
    </row>
    <row r="135" spans="1:65" s="13" customFormat="1" ht="11.25">
      <c r="B135" s="180"/>
      <c r="D135" s="165" t="s">
        <v>166</v>
      </c>
      <c r="E135" s="181" t="s">
        <v>1</v>
      </c>
      <c r="F135" s="182" t="s">
        <v>239</v>
      </c>
      <c r="H135" s="183">
        <v>321.3</v>
      </c>
      <c r="I135" s="184"/>
      <c r="L135" s="180"/>
      <c r="M135" s="185"/>
      <c r="N135" s="186"/>
      <c r="O135" s="186"/>
      <c r="P135" s="186"/>
      <c r="Q135" s="186"/>
      <c r="R135" s="186"/>
      <c r="S135" s="186"/>
      <c r="T135" s="187"/>
      <c r="AT135" s="181" t="s">
        <v>166</v>
      </c>
      <c r="AU135" s="181" t="s">
        <v>85</v>
      </c>
      <c r="AV135" s="13" t="s">
        <v>85</v>
      </c>
      <c r="AW135" s="13" t="s">
        <v>33</v>
      </c>
      <c r="AX135" s="13" t="s">
        <v>76</v>
      </c>
      <c r="AY135" s="181" t="s">
        <v>139</v>
      </c>
    </row>
    <row r="136" spans="1:65" s="13" customFormat="1" ht="11.25">
      <c r="B136" s="180"/>
      <c r="D136" s="165" t="s">
        <v>166</v>
      </c>
      <c r="E136" s="181" t="s">
        <v>1</v>
      </c>
      <c r="F136" s="182" t="s">
        <v>223</v>
      </c>
      <c r="H136" s="183">
        <v>56.1</v>
      </c>
      <c r="I136" s="184"/>
      <c r="L136" s="180"/>
      <c r="M136" s="185"/>
      <c r="N136" s="186"/>
      <c r="O136" s="186"/>
      <c r="P136" s="186"/>
      <c r="Q136" s="186"/>
      <c r="R136" s="186"/>
      <c r="S136" s="186"/>
      <c r="T136" s="187"/>
      <c r="AT136" s="181" t="s">
        <v>166</v>
      </c>
      <c r="AU136" s="181" t="s">
        <v>85</v>
      </c>
      <c r="AV136" s="13" t="s">
        <v>85</v>
      </c>
      <c r="AW136" s="13" t="s">
        <v>33</v>
      </c>
      <c r="AX136" s="13" t="s">
        <v>76</v>
      </c>
      <c r="AY136" s="181" t="s">
        <v>139</v>
      </c>
    </row>
    <row r="137" spans="1:65" s="14" customFormat="1" ht="11.25">
      <c r="B137" s="188"/>
      <c r="D137" s="165" t="s">
        <v>166</v>
      </c>
      <c r="E137" s="189" t="s">
        <v>1</v>
      </c>
      <c r="F137" s="190" t="s">
        <v>169</v>
      </c>
      <c r="H137" s="191">
        <v>377.4</v>
      </c>
      <c r="I137" s="192"/>
      <c r="L137" s="188"/>
      <c r="M137" s="193"/>
      <c r="N137" s="194"/>
      <c r="O137" s="194"/>
      <c r="P137" s="194"/>
      <c r="Q137" s="194"/>
      <c r="R137" s="194"/>
      <c r="S137" s="194"/>
      <c r="T137" s="195"/>
      <c r="AT137" s="189" t="s">
        <v>166</v>
      </c>
      <c r="AU137" s="189" t="s">
        <v>85</v>
      </c>
      <c r="AV137" s="14" t="s">
        <v>151</v>
      </c>
      <c r="AW137" s="14" t="s">
        <v>33</v>
      </c>
      <c r="AX137" s="14" t="s">
        <v>83</v>
      </c>
      <c r="AY137" s="189" t="s">
        <v>139</v>
      </c>
    </row>
    <row r="138" spans="1:65" s="2" customFormat="1" ht="66.75" customHeight="1">
      <c r="A138" s="31"/>
      <c r="B138" s="151"/>
      <c r="C138" s="152" t="s">
        <v>144</v>
      </c>
      <c r="D138" s="152" t="s">
        <v>146</v>
      </c>
      <c r="E138" s="153" t="s">
        <v>173</v>
      </c>
      <c r="F138" s="154" t="s">
        <v>174</v>
      </c>
      <c r="G138" s="155" t="s">
        <v>157</v>
      </c>
      <c r="H138" s="156">
        <v>0.4</v>
      </c>
      <c r="I138" s="157"/>
      <c r="J138" s="158">
        <f>ROUND(I138*H138,2)</f>
        <v>0</v>
      </c>
      <c r="K138" s="154" t="s">
        <v>150</v>
      </c>
      <c r="L138" s="32"/>
      <c r="M138" s="159" t="s">
        <v>1</v>
      </c>
      <c r="N138" s="160" t="s">
        <v>41</v>
      </c>
      <c r="O138" s="57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3" t="s">
        <v>151</v>
      </c>
      <c r="AT138" s="163" t="s">
        <v>146</v>
      </c>
      <c r="AU138" s="163" t="s">
        <v>85</v>
      </c>
      <c r="AY138" s="16" t="s">
        <v>139</v>
      </c>
      <c r="BE138" s="164">
        <f>IF(N138="základní",J138,0)</f>
        <v>0</v>
      </c>
      <c r="BF138" s="164">
        <f>IF(N138="snížená",J138,0)</f>
        <v>0</v>
      </c>
      <c r="BG138" s="164">
        <f>IF(N138="zákl. přenesená",J138,0)</f>
        <v>0</v>
      </c>
      <c r="BH138" s="164">
        <f>IF(N138="sníž. přenesená",J138,0)</f>
        <v>0</v>
      </c>
      <c r="BI138" s="164">
        <f>IF(N138="nulová",J138,0)</f>
        <v>0</v>
      </c>
      <c r="BJ138" s="16" t="s">
        <v>83</v>
      </c>
      <c r="BK138" s="164">
        <f>ROUND(I138*H138,2)</f>
        <v>0</v>
      </c>
      <c r="BL138" s="16" t="s">
        <v>151</v>
      </c>
      <c r="BM138" s="163" t="s">
        <v>240</v>
      </c>
    </row>
    <row r="139" spans="1:65" s="2" customFormat="1" ht="19.5">
      <c r="A139" s="31"/>
      <c r="B139" s="32"/>
      <c r="C139" s="31"/>
      <c r="D139" s="165" t="s">
        <v>153</v>
      </c>
      <c r="E139" s="31"/>
      <c r="F139" s="166" t="s">
        <v>176</v>
      </c>
      <c r="G139" s="31"/>
      <c r="H139" s="31"/>
      <c r="I139" s="167"/>
      <c r="J139" s="31"/>
      <c r="K139" s="31"/>
      <c r="L139" s="32"/>
      <c r="M139" s="168"/>
      <c r="N139" s="169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153</v>
      </c>
      <c r="AU139" s="16" t="s">
        <v>85</v>
      </c>
    </row>
    <row r="140" spans="1:65" s="2" customFormat="1" ht="66.75" customHeight="1">
      <c r="A140" s="31"/>
      <c r="B140" s="151"/>
      <c r="C140" s="152" t="s">
        <v>177</v>
      </c>
      <c r="D140" s="152" t="s">
        <v>146</v>
      </c>
      <c r="E140" s="153" t="s">
        <v>241</v>
      </c>
      <c r="F140" s="154" t="s">
        <v>242</v>
      </c>
      <c r="G140" s="155" t="s">
        <v>157</v>
      </c>
      <c r="H140" s="156">
        <v>1.3</v>
      </c>
      <c r="I140" s="157"/>
      <c r="J140" s="158">
        <f>ROUND(I140*H140,2)</f>
        <v>0</v>
      </c>
      <c r="K140" s="154" t="s">
        <v>150</v>
      </c>
      <c r="L140" s="32"/>
      <c r="M140" s="159" t="s">
        <v>1</v>
      </c>
      <c r="N140" s="160" t="s">
        <v>41</v>
      </c>
      <c r="O140" s="57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3" t="s">
        <v>151</v>
      </c>
      <c r="AT140" s="163" t="s">
        <v>146</v>
      </c>
      <c r="AU140" s="163" t="s">
        <v>85</v>
      </c>
      <c r="AY140" s="16" t="s">
        <v>139</v>
      </c>
      <c r="BE140" s="164">
        <f>IF(N140="základní",J140,0)</f>
        <v>0</v>
      </c>
      <c r="BF140" s="164">
        <f>IF(N140="snížená",J140,0)</f>
        <v>0</v>
      </c>
      <c r="BG140" s="164">
        <f>IF(N140="zákl. přenesená",J140,0)</f>
        <v>0</v>
      </c>
      <c r="BH140" s="164">
        <f>IF(N140="sníž. přenesená",J140,0)</f>
        <v>0</v>
      </c>
      <c r="BI140" s="164">
        <f>IF(N140="nulová",J140,0)</f>
        <v>0</v>
      </c>
      <c r="BJ140" s="16" t="s">
        <v>83</v>
      </c>
      <c r="BK140" s="164">
        <f>ROUND(I140*H140,2)</f>
        <v>0</v>
      </c>
      <c r="BL140" s="16" t="s">
        <v>151</v>
      </c>
      <c r="BM140" s="163" t="s">
        <v>243</v>
      </c>
    </row>
    <row r="141" spans="1:65" s="2" customFormat="1" ht="19.5">
      <c r="A141" s="31"/>
      <c r="B141" s="32"/>
      <c r="C141" s="31"/>
      <c r="D141" s="165" t="s">
        <v>153</v>
      </c>
      <c r="E141" s="31"/>
      <c r="F141" s="166" t="s">
        <v>176</v>
      </c>
      <c r="G141" s="31"/>
      <c r="H141" s="31"/>
      <c r="I141" s="167"/>
      <c r="J141" s="31"/>
      <c r="K141" s="31"/>
      <c r="L141" s="32"/>
      <c r="M141" s="168"/>
      <c r="N141" s="169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153</v>
      </c>
      <c r="AU141" s="16" t="s">
        <v>85</v>
      </c>
    </row>
    <row r="142" spans="1:65" s="13" customFormat="1" ht="11.25">
      <c r="B142" s="180"/>
      <c r="D142" s="165" t="s">
        <v>166</v>
      </c>
      <c r="E142" s="181" t="s">
        <v>1</v>
      </c>
      <c r="F142" s="182" t="s">
        <v>244</v>
      </c>
      <c r="H142" s="183">
        <v>1.3</v>
      </c>
      <c r="I142" s="184"/>
      <c r="L142" s="180"/>
      <c r="M142" s="185"/>
      <c r="N142" s="186"/>
      <c r="O142" s="186"/>
      <c r="P142" s="186"/>
      <c r="Q142" s="186"/>
      <c r="R142" s="186"/>
      <c r="S142" s="186"/>
      <c r="T142" s="187"/>
      <c r="AT142" s="181" t="s">
        <v>166</v>
      </c>
      <c r="AU142" s="181" t="s">
        <v>85</v>
      </c>
      <c r="AV142" s="13" t="s">
        <v>85</v>
      </c>
      <c r="AW142" s="13" t="s">
        <v>33</v>
      </c>
      <c r="AX142" s="13" t="s">
        <v>76</v>
      </c>
      <c r="AY142" s="181" t="s">
        <v>139</v>
      </c>
    </row>
    <row r="143" spans="1:65" s="14" customFormat="1" ht="11.25">
      <c r="B143" s="188"/>
      <c r="D143" s="165" t="s">
        <v>166</v>
      </c>
      <c r="E143" s="189" t="s">
        <v>1</v>
      </c>
      <c r="F143" s="190" t="s">
        <v>169</v>
      </c>
      <c r="H143" s="191">
        <v>1.3</v>
      </c>
      <c r="I143" s="192"/>
      <c r="L143" s="188"/>
      <c r="M143" s="193"/>
      <c r="N143" s="194"/>
      <c r="O143" s="194"/>
      <c r="P143" s="194"/>
      <c r="Q143" s="194"/>
      <c r="R143" s="194"/>
      <c r="S143" s="194"/>
      <c r="T143" s="195"/>
      <c r="AT143" s="189" t="s">
        <v>166</v>
      </c>
      <c r="AU143" s="189" t="s">
        <v>85</v>
      </c>
      <c r="AV143" s="14" t="s">
        <v>151</v>
      </c>
      <c r="AW143" s="14" t="s">
        <v>33</v>
      </c>
      <c r="AX143" s="14" t="s">
        <v>83</v>
      </c>
      <c r="AY143" s="189" t="s">
        <v>139</v>
      </c>
    </row>
    <row r="144" spans="1:65" s="2" customFormat="1" ht="24.2" customHeight="1">
      <c r="A144" s="31"/>
      <c r="B144" s="151"/>
      <c r="C144" s="152" t="s">
        <v>183</v>
      </c>
      <c r="D144" s="152" t="s">
        <v>146</v>
      </c>
      <c r="E144" s="153" t="s">
        <v>245</v>
      </c>
      <c r="F144" s="154" t="s">
        <v>246</v>
      </c>
      <c r="G144" s="155" t="s">
        <v>212</v>
      </c>
      <c r="H144" s="156">
        <v>63</v>
      </c>
      <c r="I144" s="157"/>
      <c r="J144" s="158">
        <f>ROUND(I144*H144,2)</f>
        <v>0</v>
      </c>
      <c r="K144" s="154" t="s">
        <v>150</v>
      </c>
      <c r="L144" s="32"/>
      <c r="M144" s="159" t="s">
        <v>1</v>
      </c>
      <c r="N144" s="160" t="s">
        <v>41</v>
      </c>
      <c r="O144" s="57"/>
      <c r="P144" s="161">
        <f>O144*H144</f>
        <v>0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63" t="s">
        <v>151</v>
      </c>
      <c r="AT144" s="163" t="s">
        <v>146</v>
      </c>
      <c r="AU144" s="163" t="s">
        <v>85</v>
      </c>
      <c r="AY144" s="16" t="s">
        <v>139</v>
      </c>
      <c r="BE144" s="164">
        <f>IF(N144="základní",J144,0)</f>
        <v>0</v>
      </c>
      <c r="BF144" s="164">
        <f>IF(N144="snížená",J144,0)</f>
        <v>0</v>
      </c>
      <c r="BG144" s="164">
        <f>IF(N144="zákl. přenesená",J144,0)</f>
        <v>0</v>
      </c>
      <c r="BH144" s="164">
        <f>IF(N144="sníž. přenesená",J144,0)</f>
        <v>0</v>
      </c>
      <c r="BI144" s="164">
        <f>IF(N144="nulová",J144,0)</f>
        <v>0</v>
      </c>
      <c r="BJ144" s="16" t="s">
        <v>83</v>
      </c>
      <c r="BK144" s="164">
        <f>ROUND(I144*H144,2)</f>
        <v>0</v>
      </c>
      <c r="BL144" s="16" t="s">
        <v>151</v>
      </c>
      <c r="BM144" s="163" t="s">
        <v>247</v>
      </c>
    </row>
    <row r="145" spans="1:65" s="2" customFormat="1" ht="37.9" customHeight="1">
      <c r="A145" s="31"/>
      <c r="B145" s="151"/>
      <c r="C145" s="152" t="s">
        <v>164</v>
      </c>
      <c r="D145" s="152" t="s">
        <v>146</v>
      </c>
      <c r="E145" s="153" t="s">
        <v>248</v>
      </c>
      <c r="F145" s="154" t="s">
        <v>249</v>
      </c>
      <c r="G145" s="155" t="s">
        <v>212</v>
      </c>
      <c r="H145" s="156">
        <v>63</v>
      </c>
      <c r="I145" s="157"/>
      <c r="J145" s="158">
        <f>ROUND(I145*H145,2)</f>
        <v>0</v>
      </c>
      <c r="K145" s="154" t="s">
        <v>150</v>
      </c>
      <c r="L145" s="32"/>
      <c r="M145" s="159" t="s">
        <v>1</v>
      </c>
      <c r="N145" s="160" t="s">
        <v>41</v>
      </c>
      <c r="O145" s="57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3" t="s">
        <v>151</v>
      </c>
      <c r="AT145" s="163" t="s">
        <v>146</v>
      </c>
      <c r="AU145" s="163" t="s">
        <v>85</v>
      </c>
      <c r="AY145" s="16" t="s">
        <v>139</v>
      </c>
      <c r="BE145" s="164">
        <f>IF(N145="základní",J145,0)</f>
        <v>0</v>
      </c>
      <c r="BF145" s="164">
        <f>IF(N145="snížená",J145,0)</f>
        <v>0</v>
      </c>
      <c r="BG145" s="164">
        <f>IF(N145="zákl. přenesená",J145,0)</f>
        <v>0</v>
      </c>
      <c r="BH145" s="164">
        <f>IF(N145="sníž. přenesená",J145,0)</f>
        <v>0</v>
      </c>
      <c r="BI145" s="164">
        <f>IF(N145="nulová",J145,0)</f>
        <v>0</v>
      </c>
      <c r="BJ145" s="16" t="s">
        <v>83</v>
      </c>
      <c r="BK145" s="164">
        <f>ROUND(I145*H145,2)</f>
        <v>0</v>
      </c>
      <c r="BL145" s="16" t="s">
        <v>151</v>
      </c>
      <c r="BM145" s="163" t="s">
        <v>250</v>
      </c>
    </row>
    <row r="146" spans="1:65" s="2" customFormat="1" ht="33" customHeight="1">
      <c r="A146" s="31"/>
      <c r="B146" s="151"/>
      <c r="C146" s="152" t="s">
        <v>190</v>
      </c>
      <c r="D146" s="152" t="s">
        <v>146</v>
      </c>
      <c r="E146" s="153" t="s">
        <v>251</v>
      </c>
      <c r="F146" s="154" t="s">
        <v>252</v>
      </c>
      <c r="G146" s="155" t="s">
        <v>180</v>
      </c>
      <c r="H146" s="156">
        <v>24</v>
      </c>
      <c r="I146" s="157"/>
      <c r="J146" s="158">
        <f>ROUND(I146*H146,2)</f>
        <v>0</v>
      </c>
      <c r="K146" s="154" t="s">
        <v>150</v>
      </c>
      <c r="L146" s="32"/>
      <c r="M146" s="159" t="s">
        <v>1</v>
      </c>
      <c r="N146" s="160" t="s">
        <v>41</v>
      </c>
      <c r="O146" s="57"/>
      <c r="P146" s="161">
        <f>O146*H146</f>
        <v>0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63" t="s">
        <v>151</v>
      </c>
      <c r="AT146" s="163" t="s">
        <v>146</v>
      </c>
      <c r="AU146" s="163" t="s">
        <v>85</v>
      </c>
      <c r="AY146" s="16" t="s">
        <v>139</v>
      </c>
      <c r="BE146" s="164">
        <f>IF(N146="základní",J146,0)</f>
        <v>0</v>
      </c>
      <c r="BF146" s="164">
        <f>IF(N146="snížená",J146,0)</f>
        <v>0</v>
      </c>
      <c r="BG146" s="164">
        <f>IF(N146="zákl. přenesená",J146,0)</f>
        <v>0</v>
      </c>
      <c r="BH146" s="164">
        <f>IF(N146="sníž. přenesená",J146,0)</f>
        <v>0</v>
      </c>
      <c r="BI146" s="164">
        <f>IF(N146="nulová",J146,0)</f>
        <v>0</v>
      </c>
      <c r="BJ146" s="16" t="s">
        <v>83</v>
      </c>
      <c r="BK146" s="164">
        <f>ROUND(I146*H146,2)</f>
        <v>0</v>
      </c>
      <c r="BL146" s="16" t="s">
        <v>151</v>
      </c>
      <c r="BM146" s="163" t="s">
        <v>253</v>
      </c>
    </row>
    <row r="147" spans="1:65" s="2" customFormat="1" ht="19.5">
      <c r="A147" s="31"/>
      <c r="B147" s="32"/>
      <c r="C147" s="31"/>
      <c r="D147" s="165" t="s">
        <v>153</v>
      </c>
      <c r="E147" s="31"/>
      <c r="F147" s="166" t="s">
        <v>254</v>
      </c>
      <c r="G147" s="31"/>
      <c r="H147" s="31"/>
      <c r="I147" s="167"/>
      <c r="J147" s="31"/>
      <c r="K147" s="31"/>
      <c r="L147" s="32"/>
      <c r="M147" s="168"/>
      <c r="N147" s="169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153</v>
      </c>
      <c r="AU147" s="16" t="s">
        <v>85</v>
      </c>
    </row>
    <row r="148" spans="1:65" s="13" customFormat="1" ht="11.25">
      <c r="B148" s="180"/>
      <c r="D148" s="165" t="s">
        <v>166</v>
      </c>
      <c r="E148" s="181" t="s">
        <v>1</v>
      </c>
      <c r="F148" s="182" t="s">
        <v>255</v>
      </c>
      <c r="H148" s="183">
        <v>24</v>
      </c>
      <c r="I148" s="184"/>
      <c r="L148" s="180"/>
      <c r="M148" s="185"/>
      <c r="N148" s="186"/>
      <c r="O148" s="186"/>
      <c r="P148" s="186"/>
      <c r="Q148" s="186"/>
      <c r="R148" s="186"/>
      <c r="S148" s="186"/>
      <c r="T148" s="187"/>
      <c r="AT148" s="181" t="s">
        <v>166</v>
      </c>
      <c r="AU148" s="181" t="s">
        <v>85</v>
      </c>
      <c r="AV148" s="13" t="s">
        <v>85</v>
      </c>
      <c r="AW148" s="13" t="s">
        <v>33</v>
      </c>
      <c r="AX148" s="13" t="s">
        <v>83</v>
      </c>
      <c r="AY148" s="181" t="s">
        <v>139</v>
      </c>
    </row>
    <row r="149" spans="1:65" s="2" customFormat="1" ht="33" customHeight="1">
      <c r="A149" s="31"/>
      <c r="B149" s="151"/>
      <c r="C149" s="152" t="s">
        <v>196</v>
      </c>
      <c r="D149" s="152" t="s">
        <v>146</v>
      </c>
      <c r="E149" s="153" t="s">
        <v>256</v>
      </c>
      <c r="F149" s="154" t="s">
        <v>257</v>
      </c>
      <c r="G149" s="155" t="s">
        <v>180</v>
      </c>
      <c r="H149" s="156">
        <v>24</v>
      </c>
      <c r="I149" s="157"/>
      <c r="J149" s="158">
        <f>ROUND(I149*H149,2)</f>
        <v>0</v>
      </c>
      <c r="K149" s="154" t="s">
        <v>150</v>
      </c>
      <c r="L149" s="32"/>
      <c r="M149" s="159" t="s">
        <v>1</v>
      </c>
      <c r="N149" s="160" t="s">
        <v>41</v>
      </c>
      <c r="O149" s="57"/>
      <c r="P149" s="161">
        <f>O149*H149</f>
        <v>0</v>
      </c>
      <c r="Q149" s="161">
        <v>0</v>
      </c>
      <c r="R149" s="161">
        <f>Q149*H149</f>
        <v>0</v>
      </c>
      <c r="S149" s="161">
        <v>0</v>
      </c>
      <c r="T149" s="162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63" t="s">
        <v>151</v>
      </c>
      <c r="AT149" s="163" t="s">
        <v>146</v>
      </c>
      <c r="AU149" s="163" t="s">
        <v>85</v>
      </c>
      <c r="AY149" s="16" t="s">
        <v>139</v>
      </c>
      <c r="BE149" s="164">
        <f>IF(N149="základní",J149,0)</f>
        <v>0</v>
      </c>
      <c r="BF149" s="164">
        <f>IF(N149="snížená",J149,0)</f>
        <v>0</v>
      </c>
      <c r="BG149" s="164">
        <f>IF(N149="zákl. přenesená",J149,0)</f>
        <v>0</v>
      </c>
      <c r="BH149" s="164">
        <f>IF(N149="sníž. přenesená",J149,0)</f>
        <v>0</v>
      </c>
      <c r="BI149" s="164">
        <f>IF(N149="nulová",J149,0)</f>
        <v>0</v>
      </c>
      <c r="BJ149" s="16" t="s">
        <v>83</v>
      </c>
      <c r="BK149" s="164">
        <f>ROUND(I149*H149,2)</f>
        <v>0</v>
      </c>
      <c r="BL149" s="16" t="s">
        <v>151</v>
      </c>
      <c r="BM149" s="163" t="s">
        <v>258</v>
      </c>
    </row>
    <row r="150" spans="1:65" s="2" customFormat="1" ht="19.5">
      <c r="A150" s="31"/>
      <c r="B150" s="32"/>
      <c r="C150" s="31"/>
      <c r="D150" s="165" t="s">
        <v>153</v>
      </c>
      <c r="E150" s="31"/>
      <c r="F150" s="166" t="s">
        <v>254</v>
      </c>
      <c r="G150" s="31"/>
      <c r="H150" s="31"/>
      <c r="I150" s="167"/>
      <c r="J150" s="31"/>
      <c r="K150" s="31"/>
      <c r="L150" s="32"/>
      <c r="M150" s="168"/>
      <c r="N150" s="169"/>
      <c r="O150" s="57"/>
      <c r="P150" s="57"/>
      <c r="Q150" s="57"/>
      <c r="R150" s="57"/>
      <c r="S150" s="57"/>
      <c r="T150" s="58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153</v>
      </c>
      <c r="AU150" s="16" t="s">
        <v>85</v>
      </c>
    </row>
    <row r="151" spans="1:65" s="13" customFormat="1" ht="11.25">
      <c r="B151" s="180"/>
      <c r="D151" s="165" t="s">
        <v>166</v>
      </c>
      <c r="E151" s="181" t="s">
        <v>1</v>
      </c>
      <c r="F151" s="182" t="s">
        <v>255</v>
      </c>
      <c r="H151" s="183">
        <v>24</v>
      </c>
      <c r="I151" s="184"/>
      <c r="L151" s="180"/>
      <c r="M151" s="185"/>
      <c r="N151" s="186"/>
      <c r="O151" s="186"/>
      <c r="P151" s="186"/>
      <c r="Q151" s="186"/>
      <c r="R151" s="186"/>
      <c r="S151" s="186"/>
      <c r="T151" s="187"/>
      <c r="AT151" s="181" t="s">
        <v>166</v>
      </c>
      <c r="AU151" s="181" t="s">
        <v>85</v>
      </c>
      <c r="AV151" s="13" t="s">
        <v>85</v>
      </c>
      <c r="AW151" s="13" t="s">
        <v>33</v>
      </c>
      <c r="AX151" s="13" t="s">
        <v>83</v>
      </c>
      <c r="AY151" s="181" t="s">
        <v>139</v>
      </c>
    </row>
    <row r="152" spans="1:65" s="11" customFormat="1" ht="25.9" customHeight="1">
      <c r="B152" s="130"/>
      <c r="D152" s="131" t="s">
        <v>75</v>
      </c>
      <c r="E152" s="132" t="s">
        <v>194</v>
      </c>
      <c r="F152" s="132" t="s">
        <v>195</v>
      </c>
      <c r="I152" s="133"/>
      <c r="J152" s="134">
        <f>BK152</f>
        <v>0</v>
      </c>
      <c r="L152" s="130"/>
      <c r="M152" s="145"/>
      <c r="N152" s="146"/>
      <c r="O152" s="146"/>
      <c r="P152" s="147">
        <f>SUM(P153:P158)</f>
        <v>0</v>
      </c>
      <c r="Q152" s="146"/>
      <c r="R152" s="147">
        <f>SUM(R153:R158)</f>
        <v>0</v>
      </c>
      <c r="S152" s="146"/>
      <c r="T152" s="148">
        <f>SUM(T153:T158)</f>
        <v>0</v>
      </c>
      <c r="AR152" s="131" t="s">
        <v>151</v>
      </c>
      <c r="AT152" s="139" t="s">
        <v>75</v>
      </c>
      <c r="AU152" s="139" t="s">
        <v>76</v>
      </c>
      <c r="AY152" s="131" t="s">
        <v>139</v>
      </c>
      <c r="BK152" s="140">
        <f>SUM(BK153:BK158)</f>
        <v>0</v>
      </c>
    </row>
    <row r="153" spans="1:65" s="2" customFormat="1" ht="78" customHeight="1">
      <c r="A153" s="31"/>
      <c r="B153" s="151"/>
      <c r="C153" s="152" t="s">
        <v>202</v>
      </c>
      <c r="D153" s="152" t="s">
        <v>146</v>
      </c>
      <c r="E153" s="153" t="s">
        <v>197</v>
      </c>
      <c r="F153" s="154" t="s">
        <v>198</v>
      </c>
      <c r="G153" s="155" t="s">
        <v>163</v>
      </c>
      <c r="H153" s="156">
        <v>679.32</v>
      </c>
      <c r="I153" s="157"/>
      <c r="J153" s="158">
        <f>ROUND(I153*H153,2)</f>
        <v>0</v>
      </c>
      <c r="K153" s="154" t="s">
        <v>150</v>
      </c>
      <c r="L153" s="32"/>
      <c r="M153" s="159" t="s">
        <v>1</v>
      </c>
      <c r="N153" s="160" t="s">
        <v>41</v>
      </c>
      <c r="O153" s="57"/>
      <c r="P153" s="161">
        <f>O153*H153</f>
        <v>0</v>
      </c>
      <c r="Q153" s="161">
        <v>0</v>
      </c>
      <c r="R153" s="161">
        <f>Q153*H153</f>
        <v>0</v>
      </c>
      <c r="S153" s="161">
        <v>0</v>
      </c>
      <c r="T153" s="162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63" t="s">
        <v>205</v>
      </c>
      <c r="AT153" s="163" t="s">
        <v>146</v>
      </c>
      <c r="AU153" s="163" t="s">
        <v>83</v>
      </c>
      <c r="AY153" s="16" t="s">
        <v>139</v>
      </c>
      <c r="BE153" s="164">
        <f>IF(N153="základní",J153,0)</f>
        <v>0</v>
      </c>
      <c r="BF153" s="164">
        <f>IF(N153="snížená",J153,0)</f>
        <v>0</v>
      </c>
      <c r="BG153" s="164">
        <f>IF(N153="zákl. přenesená",J153,0)</f>
        <v>0</v>
      </c>
      <c r="BH153" s="164">
        <f>IF(N153="sníž. přenesená",J153,0)</f>
        <v>0</v>
      </c>
      <c r="BI153" s="164">
        <f>IF(N153="nulová",J153,0)</f>
        <v>0</v>
      </c>
      <c r="BJ153" s="16" t="s">
        <v>83</v>
      </c>
      <c r="BK153" s="164">
        <f>ROUND(I153*H153,2)</f>
        <v>0</v>
      </c>
      <c r="BL153" s="16" t="s">
        <v>205</v>
      </c>
      <c r="BM153" s="163" t="s">
        <v>259</v>
      </c>
    </row>
    <row r="154" spans="1:65" s="2" customFormat="1" ht="19.5">
      <c r="A154" s="31"/>
      <c r="B154" s="32"/>
      <c r="C154" s="31"/>
      <c r="D154" s="165" t="s">
        <v>153</v>
      </c>
      <c r="E154" s="31"/>
      <c r="F154" s="166" t="s">
        <v>260</v>
      </c>
      <c r="G154" s="31"/>
      <c r="H154" s="31"/>
      <c r="I154" s="167"/>
      <c r="J154" s="31"/>
      <c r="K154" s="31"/>
      <c r="L154" s="32"/>
      <c r="M154" s="168"/>
      <c r="N154" s="169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153</v>
      </c>
      <c r="AU154" s="16" t="s">
        <v>83</v>
      </c>
    </row>
    <row r="155" spans="1:65" s="13" customFormat="1" ht="11.25">
      <c r="B155" s="180"/>
      <c r="D155" s="165" t="s">
        <v>166</v>
      </c>
      <c r="E155" s="181" t="s">
        <v>1</v>
      </c>
      <c r="F155" s="182" t="s">
        <v>261</v>
      </c>
      <c r="H155" s="183">
        <v>679.32</v>
      </c>
      <c r="I155" s="184"/>
      <c r="L155" s="180"/>
      <c r="M155" s="185"/>
      <c r="N155" s="186"/>
      <c r="O155" s="186"/>
      <c r="P155" s="186"/>
      <c r="Q155" s="186"/>
      <c r="R155" s="186"/>
      <c r="S155" s="186"/>
      <c r="T155" s="187"/>
      <c r="AT155" s="181" t="s">
        <v>166</v>
      </c>
      <c r="AU155" s="181" t="s">
        <v>83</v>
      </c>
      <c r="AV155" s="13" t="s">
        <v>85</v>
      </c>
      <c r="AW155" s="13" t="s">
        <v>33</v>
      </c>
      <c r="AX155" s="13" t="s">
        <v>83</v>
      </c>
      <c r="AY155" s="181" t="s">
        <v>139</v>
      </c>
    </row>
    <row r="156" spans="1:65" s="2" customFormat="1" ht="78" customHeight="1">
      <c r="A156" s="31"/>
      <c r="B156" s="151"/>
      <c r="C156" s="152" t="s">
        <v>209</v>
      </c>
      <c r="D156" s="152" t="s">
        <v>146</v>
      </c>
      <c r="E156" s="153" t="s">
        <v>203</v>
      </c>
      <c r="F156" s="154" t="s">
        <v>204</v>
      </c>
      <c r="G156" s="155" t="s">
        <v>163</v>
      </c>
      <c r="H156" s="156">
        <v>835.55</v>
      </c>
      <c r="I156" s="157"/>
      <c r="J156" s="158">
        <f>ROUND(I156*H156,2)</f>
        <v>0</v>
      </c>
      <c r="K156" s="154" t="s">
        <v>150</v>
      </c>
      <c r="L156" s="32"/>
      <c r="M156" s="159" t="s">
        <v>1</v>
      </c>
      <c r="N156" s="160" t="s">
        <v>41</v>
      </c>
      <c r="O156" s="57"/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63" t="s">
        <v>205</v>
      </c>
      <c r="AT156" s="163" t="s">
        <v>146</v>
      </c>
      <c r="AU156" s="163" t="s">
        <v>83</v>
      </c>
      <c r="AY156" s="16" t="s">
        <v>139</v>
      </c>
      <c r="BE156" s="164">
        <f>IF(N156="základní",J156,0)</f>
        <v>0</v>
      </c>
      <c r="BF156" s="164">
        <f>IF(N156="snížená",J156,0)</f>
        <v>0</v>
      </c>
      <c r="BG156" s="164">
        <f>IF(N156="zákl. přenesená",J156,0)</f>
        <v>0</v>
      </c>
      <c r="BH156" s="164">
        <f>IF(N156="sníž. přenesená",J156,0)</f>
        <v>0</v>
      </c>
      <c r="BI156" s="164">
        <f>IF(N156="nulová",J156,0)</f>
        <v>0</v>
      </c>
      <c r="BJ156" s="16" t="s">
        <v>83</v>
      </c>
      <c r="BK156" s="164">
        <f>ROUND(I156*H156,2)</f>
        <v>0</v>
      </c>
      <c r="BL156" s="16" t="s">
        <v>205</v>
      </c>
      <c r="BM156" s="163" t="s">
        <v>262</v>
      </c>
    </row>
    <row r="157" spans="1:65" s="2" customFormat="1" ht="19.5">
      <c r="A157" s="31"/>
      <c r="B157" s="32"/>
      <c r="C157" s="31"/>
      <c r="D157" s="165" t="s">
        <v>153</v>
      </c>
      <c r="E157" s="31"/>
      <c r="F157" s="166" t="s">
        <v>263</v>
      </c>
      <c r="G157" s="31"/>
      <c r="H157" s="31"/>
      <c r="I157" s="167"/>
      <c r="J157" s="31"/>
      <c r="K157" s="31"/>
      <c r="L157" s="32"/>
      <c r="M157" s="168"/>
      <c r="N157" s="169"/>
      <c r="O157" s="57"/>
      <c r="P157" s="57"/>
      <c r="Q157" s="57"/>
      <c r="R157" s="57"/>
      <c r="S157" s="57"/>
      <c r="T157" s="58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6" t="s">
        <v>153</v>
      </c>
      <c r="AU157" s="16" t="s">
        <v>83</v>
      </c>
    </row>
    <row r="158" spans="1:65" s="13" customFormat="1" ht="11.25">
      <c r="B158" s="180"/>
      <c r="D158" s="165" t="s">
        <v>166</v>
      </c>
      <c r="E158" s="181" t="s">
        <v>1</v>
      </c>
      <c r="F158" s="182" t="s">
        <v>264</v>
      </c>
      <c r="H158" s="183">
        <v>835.55</v>
      </c>
      <c r="I158" s="184"/>
      <c r="L158" s="180"/>
      <c r="M158" s="199"/>
      <c r="N158" s="200"/>
      <c r="O158" s="200"/>
      <c r="P158" s="200"/>
      <c r="Q158" s="200"/>
      <c r="R158" s="200"/>
      <c r="S158" s="200"/>
      <c r="T158" s="201"/>
      <c r="AT158" s="181" t="s">
        <v>166</v>
      </c>
      <c r="AU158" s="181" t="s">
        <v>83</v>
      </c>
      <c r="AV158" s="13" t="s">
        <v>85</v>
      </c>
      <c r="AW158" s="13" t="s">
        <v>33</v>
      </c>
      <c r="AX158" s="13" t="s">
        <v>83</v>
      </c>
      <c r="AY158" s="181" t="s">
        <v>139</v>
      </c>
    </row>
    <row r="159" spans="1:65" s="2" customFormat="1" ht="6.95" customHeight="1">
      <c r="A159" s="31"/>
      <c r="B159" s="46"/>
      <c r="C159" s="47"/>
      <c r="D159" s="47"/>
      <c r="E159" s="47"/>
      <c r="F159" s="47"/>
      <c r="G159" s="47"/>
      <c r="H159" s="47"/>
      <c r="I159" s="47"/>
      <c r="J159" s="47"/>
      <c r="K159" s="47"/>
      <c r="L159" s="32"/>
      <c r="M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</sheetData>
  <autoFilter ref="C122:K158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99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hidden="1" customHeight="1">
      <c r="B4" s="19"/>
      <c r="D4" s="20" t="s">
        <v>114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50" t="str">
        <f>'Rekapitulace stavby'!K6</f>
        <v>Oprava trati v úseku Frýdek- Místek - Frýdlant nad Ostravicí - Ostravice</v>
      </c>
      <c r="F7" s="251"/>
      <c r="G7" s="251"/>
      <c r="H7" s="251"/>
      <c r="L7" s="19"/>
    </row>
    <row r="8" spans="1:46" s="2" customFormat="1" ht="12" hidden="1" customHeight="1">
      <c r="A8" s="31"/>
      <c r="B8" s="32"/>
      <c r="C8" s="31"/>
      <c r="D8" s="26" t="s">
        <v>115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2"/>
      <c r="C9" s="31"/>
      <c r="D9" s="31"/>
      <c r="E9" s="212" t="s">
        <v>265</v>
      </c>
      <c r="F9" s="252"/>
      <c r="G9" s="252"/>
      <c r="H9" s="25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117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31. 1. 2023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">
        <v>26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29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2"/>
      <c r="C18" s="31"/>
      <c r="D18" s="31"/>
      <c r="E18" s="253" t="str">
        <f>'Rekapitulace stavby'!E14</f>
        <v>Vyplň údaj</v>
      </c>
      <c r="F18" s="217"/>
      <c r="G18" s="217"/>
      <c r="H18" s="217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28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28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2"/>
      <c r="C26" s="31"/>
      <c r="D26" s="26" t="s">
        <v>35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98"/>
      <c r="B27" s="99"/>
      <c r="C27" s="98"/>
      <c r="D27" s="98"/>
      <c r="E27" s="222" t="s">
        <v>1</v>
      </c>
      <c r="F27" s="222"/>
      <c r="G27" s="222"/>
      <c r="H27" s="222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hidden="1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2"/>
      <c r="C30" s="31"/>
      <c r="D30" s="101" t="s">
        <v>36</v>
      </c>
      <c r="E30" s="31"/>
      <c r="F30" s="31"/>
      <c r="G30" s="31"/>
      <c r="H30" s="31"/>
      <c r="I30" s="31"/>
      <c r="J30" s="70">
        <f>ROUND(J119,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2"/>
      <c r="C32" s="31"/>
      <c r="D32" s="31"/>
      <c r="E32" s="31"/>
      <c r="F32" s="35" t="s">
        <v>38</v>
      </c>
      <c r="G32" s="31"/>
      <c r="H32" s="31"/>
      <c r="I32" s="35" t="s">
        <v>37</v>
      </c>
      <c r="J32" s="35" t="s">
        <v>39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102" t="s">
        <v>40</v>
      </c>
      <c r="E33" s="26" t="s">
        <v>41</v>
      </c>
      <c r="F33" s="103">
        <f>ROUND((SUM(BE119:BE155)),  2)</f>
        <v>0</v>
      </c>
      <c r="G33" s="31"/>
      <c r="H33" s="31"/>
      <c r="I33" s="104">
        <v>0.21</v>
      </c>
      <c r="J33" s="103">
        <f>ROUND(((SUM(BE119:BE155))*I33),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42</v>
      </c>
      <c r="F34" s="103">
        <f>ROUND((SUM(BF119:BF155)),  2)</f>
        <v>0</v>
      </c>
      <c r="G34" s="31"/>
      <c r="H34" s="31"/>
      <c r="I34" s="104">
        <v>0.15</v>
      </c>
      <c r="J34" s="103">
        <f>ROUND(((SUM(BF119:BF155))*I34),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43</v>
      </c>
      <c r="F35" s="103">
        <f>ROUND((SUM(BG119:BG155)),  2)</f>
        <v>0</v>
      </c>
      <c r="G35" s="31"/>
      <c r="H35" s="31"/>
      <c r="I35" s="104">
        <v>0.21</v>
      </c>
      <c r="J35" s="103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44</v>
      </c>
      <c r="F36" s="103">
        <f>ROUND((SUM(BH119:BH155)),  2)</f>
        <v>0</v>
      </c>
      <c r="G36" s="31"/>
      <c r="H36" s="31"/>
      <c r="I36" s="104">
        <v>0.15</v>
      </c>
      <c r="J36" s="103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45</v>
      </c>
      <c r="F37" s="103">
        <f>ROUND((SUM(BI119:BI155)),  2)</f>
        <v>0</v>
      </c>
      <c r="G37" s="31"/>
      <c r="H37" s="31"/>
      <c r="I37" s="104">
        <v>0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2"/>
      <c r="C39" s="105"/>
      <c r="D39" s="106" t="s">
        <v>46</v>
      </c>
      <c r="E39" s="59"/>
      <c r="F39" s="59"/>
      <c r="G39" s="107" t="s">
        <v>47</v>
      </c>
      <c r="H39" s="108" t="s">
        <v>48</v>
      </c>
      <c r="I39" s="59"/>
      <c r="J39" s="109">
        <f>SUM(J30:J37)</f>
        <v>0</v>
      </c>
      <c r="K39" s="110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51</v>
      </c>
      <c r="E61" s="34"/>
      <c r="F61" s="111" t="s">
        <v>52</v>
      </c>
      <c r="G61" s="44" t="s">
        <v>51</v>
      </c>
      <c r="H61" s="34"/>
      <c r="I61" s="34"/>
      <c r="J61" s="112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51</v>
      </c>
      <c r="E76" s="34"/>
      <c r="F76" s="111" t="s">
        <v>52</v>
      </c>
      <c r="G76" s="44" t="s">
        <v>51</v>
      </c>
      <c r="H76" s="34"/>
      <c r="I76" s="34"/>
      <c r="J76" s="112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50" t="str">
        <f>E7</f>
        <v>Oprava trati v úseku Frýdek- Místek - Frýdlant nad Ostravicí - Ostravice</v>
      </c>
      <c r="F85" s="251"/>
      <c r="G85" s="251"/>
      <c r="H85" s="25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2" t="str">
        <f>E9</f>
        <v>SO 02 - Oprava trati v úseku Frýdlant nad Ostravicí - Ostravice</v>
      </c>
      <c r="F87" s="252"/>
      <c r="G87" s="252"/>
      <c r="H87" s="25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31. 1. 2023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>Správa železnic s.o.,OŘ Ostrava,ST Ostrava</v>
      </c>
      <c r="G91" s="31"/>
      <c r="H91" s="31"/>
      <c r="I91" s="26" t="s">
        <v>32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3" t="s">
        <v>119</v>
      </c>
      <c r="D94" s="105"/>
      <c r="E94" s="105"/>
      <c r="F94" s="105"/>
      <c r="G94" s="105"/>
      <c r="H94" s="105"/>
      <c r="I94" s="105"/>
      <c r="J94" s="114" t="s">
        <v>120</v>
      </c>
      <c r="K94" s="105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5" t="s">
        <v>121</v>
      </c>
      <c r="D96" s="31"/>
      <c r="E96" s="31"/>
      <c r="F96" s="31"/>
      <c r="G96" s="31"/>
      <c r="H96" s="31"/>
      <c r="I96" s="31"/>
      <c r="J96" s="70">
        <f>J119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122</v>
      </c>
    </row>
    <row r="97" spans="1:31" s="9" customFormat="1" ht="24.95" customHeight="1">
      <c r="B97" s="116"/>
      <c r="D97" s="117" t="s">
        <v>123</v>
      </c>
      <c r="E97" s="118"/>
      <c r="F97" s="118"/>
      <c r="G97" s="118"/>
      <c r="H97" s="118"/>
      <c r="I97" s="118"/>
      <c r="J97" s="119">
        <f>J120</f>
        <v>0</v>
      </c>
      <c r="L97" s="116"/>
    </row>
    <row r="98" spans="1:31" s="12" customFormat="1" ht="19.899999999999999" customHeight="1">
      <c r="B98" s="141"/>
      <c r="D98" s="142" t="s">
        <v>142</v>
      </c>
      <c r="E98" s="143"/>
      <c r="F98" s="143"/>
      <c r="G98" s="143"/>
      <c r="H98" s="143"/>
      <c r="I98" s="143"/>
      <c r="J98" s="144">
        <f>J121</f>
        <v>0</v>
      </c>
      <c r="L98" s="141"/>
    </row>
    <row r="99" spans="1:31" s="9" customFormat="1" ht="24.95" customHeight="1">
      <c r="B99" s="116"/>
      <c r="D99" s="117" t="s">
        <v>143</v>
      </c>
      <c r="E99" s="118"/>
      <c r="F99" s="118"/>
      <c r="G99" s="118"/>
      <c r="H99" s="118"/>
      <c r="I99" s="118"/>
      <c r="J99" s="119">
        <f>J143</f>
        <v>0</v>
      </c>
      <c r="L99" s="116"/>
    </row>
    <row r="100" spans="1:31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124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50" t="str">
        <f>E7</f>
        <v>Oprava trati v úseku Frýdek- Místek - Frýdlant nad Ostravicí - Ostravice</v>
      </c>
      <c r="F109" s="251"/>
      <c r="G109" s="251"/>
      <c r="H109" s="25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115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12" t="str">
        <f>E9</f>
        <v>SO 02 - Oprava trati v úseku Frýdlant nad Ostravicí - Ostravice</v>
      </c>
      <c r="F111" s="252"/>
      <c r="G111" s="252"/>
      <c r="H111" s="252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1"/>
      <c r="E113" s="31"/>
      <c r="F113" s="24" t="str">
        <f>F12</f>
        <v xml:space="preserve"> </v>
      </c>
      <c r="G113" s="31"/>
      <c r="H113" s="31"/>
      <c r="I113" s="26" t="s">
        <v>22</v>
      </c>
      <c r="J113" s="54" t="str">
        <f>IF(J12="","",J12)</f>
        <v>31. 1. 2023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1"/>
      <c r="E115" s="31"/>
      <c r="F115" s="24" t="str">
        <f>E15</f>
        <v>Správa železnic s.o.,OŘ Ostrava,ST Ostrava</v>
      </c>
      <c r="G115" s="31"/>
      <c r="H115" s="31"/>
      <c r="I115" s="26" t="s">
        <v>32</v>
      </c>
      <c r="J115" s="29" t="str">
        <f>E21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1"/>
      <c r="E116" s="31"/>
      <c r="F116" s="24" t="str">
        <f>IF(E18="","",E18)</f>
        <v>Vyplň údaj</v>
      </c>
      <c r="G116" s="31"/>
      <c r="H116" s="31"/>
      <c r="I116" s="26" t="s">
        <v>34</v>
      </c>
      <c r="J116" s="29" t="str">
        <f>E24</f>
        <v xml:space="preserve"> 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0" customFormat="1" ht="29.25" customHeight="1">
      <c r="A118" s="120"/>
      <c r="B118" s="121"/>
      <c r="C118" s="122" t="s">
        <v>125</v>
      </c>
      <c r="D118" s="123" t="s">
        <v>61</v>
      </c>
      <c r="E118" s="123" t="s">
        <v>57</v>
      </c>
      <c r="F118" s="123" t="s">
        <v>58</v>
      </c>
      <c r="G118" s="123" t="s">
        <v>126</v>
      </c>
      <c r="H118" s="123" t="s">
        <v>127</v>
      </c>
      <c r="I118" s="123" t="s">
        <v>128</v>
      </c>
      <c r="J118" s="123" t="s">
        <v>120</v>
      </c>
      <c r="K118" s="124" t="s">
        <v>129</v>
      </c>
      <c r="L118" s="125"/>
      <c r="M118" s="61" t="s">
        <v>1</v>
      </c>
      <c r="N118" s="62" t="s">
        <v>40</v>
      </c>
      <c r="O118" s="62" t="s">
        <v>130</v>
      </c>
      <c r="P118" s="62" t="s">
        <v>131</v>
      </c>
      <c r="Q118" s="62" t="s">
        <v>132</v>
      </c>
      <c r="R118" s="62" t="s">
        <v>133</v>
      </c>
      <c r="S118" s="62" t="s">
        <v>134</v>
      </c>
      <c r="T118" s="63" t="s">
        <v>135</v>
      </c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</row>
    <row r="119" spans="1:65" s="2" customFormat="1" ht="22.9" customHeight="1">
      <c r="A119" s="31"/>
      <c r="B119" s="32"/>
      <c r="C119" s="68" t="s">
        <v>136</v>
      </c>
      <c r="D119" s="31"/>
      <c r="E119" s="31"/>
      <c r="F119" s="31"/>
      <c r="G119" s="31"/>
      <c r="H119" s="31"/>
      <c r="I119" s="31"/>
      <c r="J119" s="126">
        <f>BK119</f>
        <v>0</v>
      </c>
      <c r="K119" s="31"/>
      <c r="L119" s="32"/>
      <c r="M119" s="64"/>
      <c r="N119" s="55"/>
      <c r="O119" s="65"/>
      <c r="P119" s="127">
        <f>P120+P143</f>
        <v>0</v>
      </c>
      <c r="Q119" s="65"/>
      <c r="R119" s="127">
        <f>R120+R143</f>
        <v>4565.28</v>
      </c>
      <c r="S119" s="65"/>
      <c r="T119" s="128">
        <f>T120+T143</f>
        <v>2380.3200000000002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6" t="s">
        <v>75</v>
      </c>
      <c r="AU119" s="16" t="s">
        <v>122</v>
      </c>
      <c r="BK119" s="129">
        <f>BK120+BK143</f>
        <v>0</v>
      </c>
    </row>
    <row r="120" spans="1:65" s="11" customFormat="1" ht="25.9" customHeight="1">
      <c r="B120" s="130"/>
      <c r="D120" s="131" t="s">
        <v>75</v>
      </c>
      <c r="E120" s="132" t="s">
        <v>137</v>
      </c>
      <c r="F120" s="132" t="s">
        <v>138</v>
      </c>
      <c r="I120" s="133"/>
      <c r="J120" s="134">
        <f>BK120</f>
        <v>0</v>
      </c>
      <c r="L120" s="130"/>
      <c r="M120" s="145"/>
      <c r="N120" s="146"/>
      <c r="O120" s="146"/>
      <c r="P120" s="147">
        <f>P121</f>
        <v>0</v>
      </c>
      <c r="Q120" s="146"/>
      <c r="R120" s="147">
        <f>R121</f>
        <v>4565.28</v>
      </c>
      <c r="S120" s="146"/>
      <c r="T120" s="148">
        <f>T121</f>
        <v>2380.3200000000002</v>
      </c>
      <c r="AR120" s="131" t="s">
        <v>83</v>
      </c>
      <c r="AT120" s="139" t="s">
        <v>75</v>
      </c>
      <c r="AU120" s="139" t="s">
        <v>76</v>
      </c>
      <c r="AY120" s="131" t="s">
        <v>139</v>
      </c>
      <c r="BK120" s="140">
        <f>BK121</f>
        <v>0</v>
      </c>
    </row>
    <row r="121" spans="1:65" s="11" customFormat="1" ht="22.9" customHeight="1">
      <c r="B121" s="130"/>
      <c r="D121" s="131" t="s">
        <v>75</v>
      </c>
      <c r="E121" s="149" t="s">
        <v>144</v>
      </c>
      <c r="F121" s="149" t="s">
        <v>145</v>
      </c>
      <c r="I121" s="133"/>
      <c r="J121" s="150">
        <f>BK121</f>
        <v>0</v>
      </c>
      <c r="L121" s="130"/>
      <c r="M121" s="145"/>
      <c r="N121" s="146"/>
      <c r="O121" s="146"/>
      <c r="P121" s="147">
        <f>SUM(P122:P142)</f>
        <v>0</v>
      </c>
      <c r="Q121" s="146"/>
      <c r="R121" s="147">
        <f>SUM(R122:R142)</f>
        <v>4565.28</v>
      </c>
      <c r="S121" s="146"/>
      <c r="T121" s="148">
        <f>SUM(T122:T142)</f>
        <v>2380.3200000000002</v>
      </c>
      <c r="AR121" s="131" t="s">
        <v>83</v>
      </c>
      <c r="AT121" s="139" t="s">
        <v>75</v>
      </c>
      <c r="AU121" s="139" t="s">
        <v>83</v>
      </c>
      <c r="AY121" s="131" t="s">
        <v>139</v>
      </c>
      <c r="BK121" s="140">
        <f>SUM(BK122:BK142)</f>
        <v>0</v>
      </c>
    </row>
    <row r="122" spans="1:65" s="2" customFormat="1" ht="101.25" customHeight="1">
      <c r="A122" s="31"/>
      <c r="B122" s="151"/>
      <c r="C122" s="152" t="s">
        <v>83</v>
      </c>
      <c r="D122" s="152" t="s">
        <v>146</v>
      </c>
      <c r="E122" s="153" t="s">
        <v>155</v>
      </c>
      <c r="F122" s="154" t="s">
        <v>156</v>
      </c>
      <c r="G122" s="155" t="s">
        <v>157</v>
      </c>
      <c r="H122" s="156">
        <v>2.31</v>
      </c>
      <c r="I122" s="157"/>
      <c r="J122" s="158">
        <f>ROUND(I122*H122,2)</f>
        <v>0</v>
      </c>
      <c r="K122" s="154" t="s">
        <v>150</v>
      </c>
      <c r="L122" s="32"/>
      <c r="M122" s="159" t="s">
        <v>1</v>
      </c>
      <c r="N122" s="160" t="s">
        <v>41</v>
      </c>
      <c r="O122" s="57"/>
      <c r="P122" s="161">
        <f>O122*H122</f>
        <v>0</v>
      </c>
      <c r="Q122" s="161">
        <v>0</v>
      </c>
      <c r="R122" s="161">
        <f>Q122*H122</f>
        <v>0</v>
      </c>
      <c r="S122" s="161">
        <v>0</v>
      </c>
      <c r="T122" s="162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63" t="s">
        <v>151</v>
      </c>
      <c r="AT122" s="163" t="s">
        <v>146</v>
      </c>
      <c r="AU122" s="163" t="s">
        <v>85</v>
      </c>
      <c r="AY122" s="16" t="s">
        <v>139</v>
      </c>
      <c r="BE122" s="164">
        <f>IF(N122="základní",J122,0)</f>
        <v>0</v>
      </c>
      <c r="BF122" s="164">
        <f>IF(N122="snížená",J122,0)</f>
        <v>0</v>
      </c>
      <c r="BG122" s="164">
        <f>IF(N122="zákl. přenesená",J122,0)</f>
        <v>0</v>
      </c>
      <c r="BH122" s="164">
        <f>IF(N122="sníž. přenesená",J122,0)</f>
        <v>0</v>
      </c>
      <c r="BI122" s="164">
        <f>IF(N122="nulová",J122,0)</f>
        <v>0</v>
      </c>
      <c r="BJ122" s="16" t="s">
        <v>83</v>
      </c>
      <c r="BK122" s="164">
        <f>ROUND(I122*H122,2)</f>
        <v>0</v>
      </c>
      <c r="BL122" s="16" t="s">
        <v>151</v>
      </c>
      <c r="BM122" s="163" t="s">
        <v>266</v>
      </c>
    </row>
    <row r="123" spans="1:65" s="2" customFormat="1" ht="37.9" customHeight="1">
      <c r="A123" s="31"/>
      <c r="B123" s="151"/>
      <c r="C123" s="152" t="s">
        <v>85</v>
      </c>
      <c r="D123" s="152" t="s">
        <v>146</v>
      </c>
      <c r="E123" s="153" t="s">
        <v>170</v>
      </c>
      <c r="F123" s="154" t="s">
        <v>171</v>
      </c>
      <c r="G123" s="155" t="s">
        <v>149</v>
      </c>
      <c r="H123" s="156">
        <v>1322.4</v>
      </c>
      <c r="I123" s="157"/>
      <c r="J123" s="158">
        <f>ROUND(I123*H123,2)</f>
        <v>0</v>
      </c>
      <c r="K123" s="154" t="s">
        <v>150</v>
      </c>
      <c r="L123" s="32"/>
      <c r="M123" s="159" t="s">
        <v>1</v>
      </c>
      <c r="N123" s="160" t="s">
        <v>41</v>
      </c>
      <c r="O123" s="57"/>
      <c r="P123" s="161">
        <f>O123*H123</f>
        <v>0</v>
      </c>
      <c r="Q123" s="161">
        <v>1.7</v>
      </c>
      <c r="R123" s="161">
        <f>Q123*H123</f>
        <v>2248.08</v>
      </c>
      <c r="S123" s="161">
        <v>1.8</v>
      </c>
      <c r="T123" s="162">
        <f>S123*H123</f>
        <v>2380.3200000000002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63" t="s">
        <v>151</v>
      </c>
      <c r="AT123" s="163" t="s">
        <v>146</v>
      </c>
      <c r="AU123" s="163" t="s">
        <v>85</v>
      </c>
      <c r="AY123" s="16" t="s">
        <v>139</v>
      </c>
      <c r="BE123" s="164">
        <f>IF(N123="základní",J123,0)</f>
        <v>0</v>
      </c>
      <c r="BF123" s="164">
        <f>IF(N123="snížená",J123,0)</f>
        <v>0</v>
      </c>
      <c r="BG123" s="164">
        <f>IF(N123="zákl. přenesená",J123,0)</f>
        <v>0</v>
      </c>
      <c r="BH123" s="164">
        <f>IF(N123="sníž. přenesená",J123,0)</f>
        <v>0</v>
      </c>
      <c r="BI123" s="164">
        <f>IF(N123="nulová",J123,0)</f>
        <v>0</v>
      </c>
      <c r="BJ123" s="16" t="s">
        <v>83</v>
      </c>
      <c r="BK123" s="164">
        <f>ROUND(I123*H123,2)</f>
        <v>0</v>
      </c>
      <c r="BL123" s="16" t="s">
        <v>151</v>
      </c>
      <c r="BM123" s="163" t="s">
        <v>267</v>
      </c>
    </row>
    <row r="124" spans="1:65" s="2" customFormat="1" ht="66.75" customHeight="1">
      <c r="A124" s="31"/>
      <c r="B124" s="151"/>
      <c r="C124" s="152" t="s">
        <v>159</v>
      </c>
      <c r="D124" s="152" t="s">
        <v>146</v>
      </c>
      <c r="E124" s="153" t="s">
        <v>173</v>
      </c>
      <c r="F124" s="154" t="s">
        <v>174</v>
      </c>
      <c r="G124" s="155" t="s">
        <v>157</v>
      </c>
      <c r="H124" s="156">
        <v>2.91</v>
      </c>
      <c r="I124" s="157"/>
      <c r="J124" s="158">
        <f>ROUND(I124*H124,2)</f>
        <v>0</v>
      </c>
      <c r="K124" s="154" t="s">
        <v>150</v>
      </c>
      <c r="L124" s="32"/>
      <c r="M124" s="159" t="s">
        <v>1</v>
      </c>
      <c r="N124" s="160" t="s">
        <v>41</v>
      </c>
      <c r="O124" s="57"/>
      <c r="P124" s="161">
        <f>O124*H124</f>
        <v>0</v>
      </c>
      <c r="Q124" s="161">
        <v>0</v>
      </c>
      <c r="R124" s="161">
        <f>Q124*H124</f>
        <v>0</v>
      </c>
      <c r="S124" s="161">
        <v>0</v>
      </c>
      <c r="T124" s="162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63" t="s">
        <v>151</v>
      </c>
      <c r="AT124" s="163" t="s">
        <v>146</v>
      </c>
      <c r="AU124" s="163" t="s">
        <v>85</v>
      </c>
      <c r="AY124" s="16" t="s">
        <v>139</v>
      </c>
      <c r="BE124" s="164">
        <f>IF(N124="základní",J124,0)</f>
        <v>0</v>
      </c>
      <c r="BF124" s="164">
        <f>IF(N124="snížená",J124,0)</f>
        <v>0</v>
      </c>
      <c r="BG124" s="164">
        <f>IF(N124="zákl. přenesená",J124,0)</f>
        <v>0</v>
      </c>
      <c r="BH124" s="164">
        <f>IF(N124="sníž. přenesená",J124,0)</f>
        <v>0</v>
      </c>
      <c r="BI124" s="164">
        <f>IF(N124="nulová",J124,0)</f>
        <v>0</v>
      </c>
      <c r="BJ124" s="16" t="s">
        <v>83</v>
      </c>
      <c r="BK124" s="164">
        <f>ROUND(I124*H124,2)</f>
        <v>0</v>
      </c>
      <c r="BL124" s="16" t="s">
        <v>151</v>
      </c>
      <c r="BM124" s="163" t="s">
        <v>268</v>
      </c>
    </row>
    <row r="125" spans="1:65" s="2" customFormat="1" ht="19.5">
      <c r="A125" s="31"/>
      <c r="B125" s="32"/>
      <c r="C125" s="31"/>
      <c r="D125" s="165" t="s">
        <v>153</v>
      </c>
      <c r="E125" s="31"/>
      <c r="F125" s="166" t="s">
        <v>176</v>
      </c>
      <c r="G125" s="31"/>
      <c r="H125" s="31"/>
      <c r="I125" s="167"/>
      <c r="J125" s="31"/>
      <c r="K125" s="31"/>
      <c r="L125" s="32"/>
      <c r="M125" s="168"/>
      <c r="N125" s="169"/>
      <c r="O125" s="57"/>
      <c r="P125" s="57"/>
      <c r="Q125" s="57"/>
      <c r="R125" s="57"/>
      <c r="S125" s="57"/>
      <c r="T125" s="58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153</v>
      </c>
      <c r="AU125" s="16" t="s">
        <v>85</v>
      </c>
    </row>
    <row r="126" spans="1:65" s="2" customFormat="1" ht="66.75" customHeight="1">
      <c r="A126" s="31"/>
      <c r="B126" s="151"/>
      <c r="C126" s="152" t="s">
        <v>151</v>
      </c>
      <c r="D126" s="152" t="s">
        <v>146</v>
      </c>
      <c r="E126" s="153" t="s">
        <v>241</v>
      </c>
      <c r="F126" s="154" t="s">
        <v>242</v>
      </c>
      <c r="G126" s="155" t="s">
        <v>157</v>
      </c>
      <c r="H126" s="156">
        <v>5.82</v>
      </c>
      <c r="I126" s="157"/>
      <c r="J126" s="158">
        <f>ROUND(I126*H126,2)</f>
        <v>0</v>
      </c>
      <c r="K126" s="154" t="s">
        <v>150</v>
      </c>
      <c r="L126" s="32"/>
      <c r="M126" s="159" t="s">
        <v>1</v>
      </c>
      <c r="N126" s="160" t="s">
        <v>41</v>
      </c>
      <c r="O126" s="57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3" t="s">
        <v>151</v>
      </c>
      <c r="AT126" s="163" t="s">
        <v>146</v>
      </c>
      <c r="AU126" s="163" t="s">
        <v>85</v>
      </c>
      <c r="AY126" s="16" t="s">
        <v>139</v>
      </c>
      <c r="BE126" s="164">
        <f>IF(N126="základní",J126,0)</f>
        <v>0</v>
      </c>
      <c r="BF126" s="164">
        <f>IF(N126="snížená",J126,0)</f>
        <v>0</v>
      </c>
      <c r="BG126" s="164">
        <f>IF(N126="zákl. přenesená",J126,0)</f>
        <v>0</v>
      </c>
      <c r="BH126" s="164">
        <f>IF(N126="sníž. přenesená",J126,0)</f>
        <v>0</v>
      </c>
      <c r="BI126" s="164">
        <f>IF(N126="nulová",J126,0)</f>
        <v>0</v>
      </c>
      <c r="BJ126" s="16" t="s">
        <v>83</v>
      </c>
      <c r="BK126" s="164">
        <f>ROUND(I126*H126,2)</f>
        <v>0</v>
      </c>
      <c r="BL126" s="16" t="s">
        <v>151</v>
      </c>
      <c r="BM126" s="163" t="s">
        <v>269</v>
      </c>
    </row>
    <row r="127" spans="1:65" s="2" customFormat="1" ht="19.5">
      <c r="A127" s="31"/>
      <c r="B127" s="32"/>
      <c r="C127" s="31"/>
      <c r="D127" s="165" t="s">
        <v>153</v>
      </c>
      <c r="E127" s="31"/>
      <c r="F127" s="166" t="s">
        <v>176</v>
      </c>
      <c r="G127" s="31"/>
      <c r="H127" s="31"/>
      <c r="I127" s="167"/>
      <c r="J127" s="31"/>
      <c r="K127" s="31"/>
      <c r="L127" s="32"/>
      <c r="M127" s="168"/>
      <c r="N127" s="169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153</v>
      </c>
      <c r="AU127" s="16" t="s">
        <v>85</v>
      </c>
    </row>
    <row r="128" spans="1:65" s="2" customFormat="1" ht="24.2" customHeight="1">
      <c r="A128" s="31"/>
      <c r="B128" s="151"/>
      <c r="C128" s="152" t="s">
        <v>144</v>
      </c>
      <c r="D128" s="152" t="s">
        <v>146</v>
      </c>
      <c r="E128" s="153" t="s">
        <v>270</v>
      </c>
      <c r="F128" s="154" t="s">
        <v>271</v>
      </c>
      <c r="G128" s="155" t="s">
        <v>180</v>
      </c>
      <c r="H128" s="156">
        <v>8</v>
      </c>
      <c r="I128" s="157"/>
      <c r="J128" s="158">
        <f>ROUND(I128*H128,2)</f>
        <v>0</v>
      </c>
      <c r="K128" s="154" t="s">
        <v>150</v>
      </c>
      <c r="L128" s="32"/>
      <c r="M128" s="159" t="s">
        <v>1</v>
      </c>
      <c r="N128" s="160" t="s">
        <v>41</v>
      </c>
      <c r="O128" s="57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63" t="s">
        <v>151</v>
      </c>
      <c r="AT128" s="163" t="s">
        <v>146</v>
      </c>
      <c r="AU128" s="163" t="s">
        <v>85</v>
      </c>
      <c r="AY128" s="16" t="s">
        <v>139</v>
      </c>
      <c r="BE128" s="164">
        <f>IF(N128="základní",J128,0)</f>
        <v>0</v>
      </c>
      <c r="BF128" s="164">
        <f>IF(N128="snížená",J128,0)</f>
        <v>0</v>
      </c>
      <c r="BG128" s="164">
        <f>IF(N128="zákl. přenesená",J128,0)</f>
        <v>0</v>
      </c>
      <c r="BH128" s="164">
        <f>IF(N128="sníž. přenesená",J128,0)</f>
        <v>0</v>
      </c>
      <c r="BI128" s="164">
        <f>IF(N128="nulová",J128,0)</f>
        <v>0</v>
      </c>
      <c r="BJ128" s="16" t="s">
        <v>83</v>
      </c>
      <c r="BK128" s="164">
        <f>ROUND(I128*H128,2)</f>
        <v>0</v>
      </c>
      <c r="BL128" s="16" t="s">
        <v>151</v>
      </c>
      <c r="BM128" s="163" t="s">
        <v>272</v>
      </c>
    </row>
    <row r="129" spans="1:65" s="13" customFormat="1" ht="11.25">
      <c r="B129" s="180"/>
      <c r="D129" s="165" t="s">
        <v>166</v>
      </c>
      <c r="E129" s="181" t="s">
        <v>1</v>
      </c>
      <c r="F129" s="182" t="s">
        <v>273</v>
      </c>
      <c r="H129" s="183">
        <v>8</v>
      </c>
      <c r="I129" s="184"/>
      <c r="L129" s="180"/>
      <c r="M129" s="185"/>
      <c r="N129" s="186"/>
      <c r="O129" s="186"/>
      <c r="P129" s="186"/>
      <c r="Q129" s="186"/>
      <c r="R129" s="186"/>
      <c r="S129" s="186"/>
      <c r="T129" s="187"/>
      <c r="AT129" s="181" t="s">
        <v>166</v>
      </c>
      <c r="AU129" s="181" t="s">
        <v>85</v>
      </c>
      <c r="AV129" s="13" t="s">
        <v>85</v>
      </c>
      <c r="AW129" s="13" t="s">
        <v>33</v>
      </c>
      <c r="AX129" s="13" t="s">
        <v>83</v>
      </c>
      <c r="AY129" s="181" t="s">
        <v>139</v>
      </c>
    </row>
    <row r="130" spans="1:65" s="2" customFormat="1" ht="24.2" customHeight="1">
      <c r="A130" s="31"/>
      <c r="B130" s="151"/>
      <c r="C130" s="152" t="s">
        <v>177</v>
      </c>
      <c r="D130" s="152" t="s">
        <v>146</v>
      </c>
      <c r="E130" s="153" t="s">
        <v>274</v>
      </c>
      <c r="F130" s="154" t="s">
        <v>275</v>
      </c>
      <c r="G130" s="155" t="s">
        <v>180</v>
      </c>
      <c r="H130" s="156">
        <v>8</v>
      </c>
      <c r="I130" s="157"/>
      <c r="J130" s="158">
        <f>ROUND(I130*H130,2)</f>
        <v>0</v>
      </c>
      <c r="K130" s="154" t="s">
        <v>150</v>
      </c>
      <c r="L130" s="32"/>
      <c r="M130" s="159" t="s">
        <v>1</v>
      </c>
      <c r="N130" s="160" t="s">
        <v>41</v>
      </c>
      <c r="O130" s="57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63" t="s">
        <v>151</v>
      </c>
      <c r="AT130" s="163" t="s">
        <v>146</v>
      </c>
      <c r="AU130" s="163" t="s">
        <v>85</v>
      </c>
      <c r="AY130" s="16" t="s">
        <v>139</v>
      </c>
      <c r="BE130" s="164">
        <f>IF(N130="základní",J130,0)</f>
        <v>0</v>
      </c>
      <c r="BF130" s="164">
        <f>IF(N130="snížená",J130,0)</f>
        <v>0</v>
      </c>
      <c r="BG130" s="164">
        <f>IF(N130="zákl. přenesená",J130,0)</f>
        <v>0</v>
      </c>
      <c r="BH130" s="164">
        <f>IF(N130="sníž. přenesená",J130,0)</f>
        <v>0</v>
      </c>
      <c r="BI130" s="164">
        <f>IF(N130="nulová",J130,0)</f>
        <v>0</v>
      </c>
      <c r="BJ130" s="16" t="s">
        <v>83</v>
      </c>
      <c r="BK130" s="164">
        <f>ROUND(I130*H130,2)</f>
        <v>0</v>
      </c>
      <c r="BL130" s="16" t="s">
        <v>151</v>
      </c>
      <c r="BM130" s="163" t="s">
        <v>276</v>
      </c>
    </row>
    <row r="131" spans="1:65" s="13" customFormat="1" ht="11.25">
      <c r="B131" s="180"/>
      <c r="D131" s="165" t="s">
        <v>166</v>
      </c>
      <c r="E131" s="181" t="s">
        <v>1</v>
      </c>
      <c r="F131" s="182" t="s">
        <v>273</v>
      </c>
      <c r="H131" s="183">
        <v>8</v>
      </c>
      <c r="I131" s="184"/>
      <c r="L131" s="180"/>
      <c r="M131" s="185"/>
      <c r="N131" s="186"/>
      <c r="O131" s="186"/>
      <c r="P131" s="186"/>
      <c r="Q131" s="186"/>
      <c r="R131" s="186"/>
      <c r="S131" s="186"/>
      <c r="T131" s="187"/>
      <c r="AT131" s="181" t="s">
        <v>166</v>
      </c>
      <c r="AU131" s="181" t="s">
        <v>85</v>
      </c>
      <c r="AV131" s="13" t="s">
        <v>85</v>
      </c>
      <c r="AW131" s="13" t="s">
        <v>33</v>
      </c>
      <c r="AX131" s="13" t="s">
        <v>83</v>
      </c>
      <c r="AY131" s="181" t="s">
        <v>139</v>
      </c>
    </row>
    <row r="132" spans="1:65" s="2" customFormat="1" ht="33" customHeight="1">
      <c r="A132" s="31"/>
      <c r="B132" s="151"/>
      <c r="C132" s="152" t="s">
        <v>183</v>
      </c>
      <c r="D132" s="152" t="s">
        <v>146</v>
      </c>
      <c r="E132" s="153" t="s">
        <v>277</v>
      </c>
      <c r="F132" s="154" t="s">
        <v>278</v>
      </c>
      <c r="G132" s="155" t="s">
        <v>279</v>
      </c>
      <c r="H132" s="156">
        <v>4900</v>
      </c>
      <c r="I132" s="157"/>
      <c r="J132" s="158">
        <f>ROUND(I132*H132,2)</f>
        <v>0</v>
      </c>
      <c r="K132" s="154" t="s">
        <v>150</v>
      </c>
      <c r="L132" s="32"/>
      <c r="M132" s="159" t="s">
        <v>1</v>
      </c>
      <c r="N132" s="160" t="s">
        <v>41</v>
      </c>
      <c r="O132" s="57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63" t="s">
        <v>151</v>
      </c>
      <c r="AT132" s="163" t="s">
        <v>146</v>
      </c>
      <c r="AU132" s="163" t="s">
        <v>85</v>
      </c>
      <c r="AY132" s="16" t="s">
        <v>139</v>
      </c>
      <c r="BE132" s="164">
        <f>IF(N132="základní",J132,0)</f>
        <v>0</v>
      </c>
      <c r="BF132" s="164">
        <f>IF(N132="snížená",J132,0)</f>
        <v>0</v>
      </c>
      <c r="BG132" s="164">
        <f>IF(N132="zákl. přenesená",J132,0)</f>
        <v>0</v>
      </c>
      <c r="BH132" s="164">
        <f>IF(N132="sníž. přenesená",J132,0)</f>
        <v>0</v>
      </c>
      <c r="BI132" s="164">
        <f>IF(N132="nulová",J132,0)</f>
        <v>0</v>
      </c>
      <c r="BJ132" s="16" t="s">
        <v>83</v>
      </c>
      <c r="BK132" s="164">
        <f>ROUND(I132*H132,2)</f>
        <v>0</v>
      </c>
      <c r="BL132" s="16" t="s">
        <v>151</v>
      </c>
      <c r="BM132" s="163" t="s">
        <v>280</v>
      </c>
    </row>
    <row r="133" spans="1:65" s="13" customFormat="1" ht="11.25">
      <c r="B133" s="180"/>
      <c r="D133" s="165" t="s">
        <v>166</v>
      </c>
      <c r="E133" s="181" t="s">
        <v>1</v>
      </c>
      <c r="F133" s="182" t="s">
        <v>281</v>
      </c>
      <c r="H133" s="183">
        <v>4000</v>
      </c>
      <c r="I133" s="184"/>
      <c r="L133" s="180"/>
      <c r="M133" s="185"/>
      <c r="N133" s="186"/>
      <c r="O133" s="186"/>
      <c r="P133" s="186"/>
      <c r="Q133" s="186"/>
      <c r="R133" s="186"/>
      <c r="S133" s="186"/>
      <c r="T133" s="187"/>
      <c r="AT133" s="181" t="s">
        <v>166</v>
      </c>
      <c r="AU133" s="181" t="s">
        <v>85</v>
      </c>
      <c r="AV133" s="13" t="s">
        <v>85</v>
      </c>
      <c r="AW133" s="13" t="s">
        <v>33</v>
      </c>
      <c r="AX133" s="13" t="s">
        <v>76</v>
      </c>
      <c r="AY133" s="181" t="s">
        <v>139</v>
      </c>
    </row>
    <row r="134" spans="1:65" s="13" customFormat="1" ht="11.25">
      <c r="B134" s="180"/>
      <c r="D134" s="165" t="s">
        <v>166</v>
      </c>
      <c r="E134" s="181" t="s">
        <v>1</v>
      </c>
      <c r="F134" s="182" t="s">
        <v>282</v>
      </c>
      <c r="H134" s="183">
        <v>900</v>
      </c>
      <c r="I134" s="184"/>
      <c r="L134" s="180"/>
      <c r="M134" s="185"/>
      <c r="N134" s="186"/>
      <c r="O134" s="186"/>
      <c r="P134" s="186"/>
      <c r="Q134" s="186"/>
      <c r="R134" s="186"/>
      <c r="S134" s="186"/>
      <c r="T134" s="187"/>
      <c r="AT134" s="181" t="s">
        <v>166</v>
      </c>
      <c r="AU134" s="181" t="s">
        <v>85</v>
      </c>
      <c r="AV134" s="13" t="s">
        <v>85</v>
      </c>
      <c r="AW134" s="13" t="s">
        <v>33</v>
      </c>
      <c r="AX134" s="13" t="s">
        <v>76</v>
      </c>
      <c r="AY134" s="181" t="s">
        <v>139</v>
      </c>
    </row>
    <row r="135" spans="1:65" s="14" customFormat="1" ht="11.25">
      <c r="B135" s="188"/>
      <c r="D135" s="165" t="s">
        <v>166</v>
      </c>
      <c r="E135" s="189" t="s">
        <v>1</v>
      </c>
      <c r="F135" s="190" t="s">
        <v>169</v>
      </c>
      <c r="H135" s="191">
        <v>4900</v>
      </c>
      <c r="I135" s="192"/>
      <c r="L135" s="188"/>
      <c r="M135" s="193"/>
      <c r="N135" s="194"/>
      <c r="O135" s="194"/>
      <c r="P135" s="194"/>
      <c r="Q135" s="194"/>
      <c r="R135" s="194"/>
      <c r="S135" s="194"/>
      <c r="T135" s="195"/>
      <c r="AT135" s="189" t="s">
        <v>166</v>
      </c>
      <c r="AU135" s="189" t="s">
        <v>85</v>
      </c>
      <c r="AV135" s="14" t="s">
        <v>151</v>
      </c>
      <c r="AW135" s="14" t="s">
        <v>33</v>
      </c>
      <c r="AX135" s="14" t="s">
        <v>83</v>
      </c>
      <c r="AY135" s="189" t="s">
        <v>139</v>
      </c>
    </row>
    <row r="136" spans="1:65" s="2" customFormat="1" ht="33" customHeight="1">
      <c r="A136" s="31"/>
      <c r="B136" s="151"/>
      <c r="C136" s="152" t="s">
        <v>164</v>
      </c>
      <c r="D136" s="152" t="s">
        <v>146</v>
      </c>
      <c r="E136" s="153" t="s">
        <v>283</v>
      </c>
      <c r="F136" s="154" t="s">
        <v>284</v>
      </c>
      <c r="G136" s="155" t="s">
        <v>279</v>
      </c>
      <c r="H136" s="156">
        <v>64</v>
      </c>
      <c r="I136" s="157"/>
      <c r="J136" s="158">
        <f>ROUND(I136*H136,2)</f>
        <v>0</v>
      </c>
      <c r="K136" s="154" t="s">
        <v>150</v>
      </c>
      <c r="L136" s="32"/>
      <c r="M136" s="159" t="s">
        <v>1</v>
      </c>
      <c r="N136" s="160" t="s">
        <v>41</v>
      </c>
      <c r="O136" s="57"/>
      <c r="P136" s="161">
        <f>O136*H136</f>
        <v>0</v>
      </c>
      <c r="Q136" s="161">
        <v>0.54</v>
      </c>
      <c r="R136" s="161">
        <f>Q136*H136</f>
        <v>34.56</v>
      </c>
      <c r="S136" s="161">
        <v>0</v>
      </c>
      <c r="T136" s="16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63" t="s">
        <v>151</v>
      </c>
      <c r="AT136" s="163" t="s">
        <v>146</v>
      </c>
      <c r="AU136" s="163" t="s">
        <v>85</v>
      </c>
      <c r="AY136" s="16" t="s">
        <v>139</v>
      </c>
      <c r="BE136" s="164">
        <f>IF(N136="základní",J136,0)</f>
        <v>0</v>
      </c>
      <c r="BF136" s="164">
        <f>IF(N136="snížená",J136,0)</f>
        <v>0</v>
      </c>
      <c r="BG136" s="164">
        <f>IF(N136="zákl. přenesená",J136,0)</f>
        <v>0</v>
      </c>
      <c r="BH136" s="164">
        <f>IF(N136="sníž. přenesená",J136,0)</f>
        <v>0</v>
      </c>
      <c r="BI136" s="164">
        <f>IF(N136="nulová",J136,0)</f>
        <v>0</v>
      </c>
      <c r="BJ136" s="16" t="s">
        <v>83</v>
      </c>
      <c r="BK136" s="164">
        <f>ROUND(I136*H136,2)</f>
        <v>0</v>
      </c>
      <c r="BL136" s="16" t="s">
        <v>151</v>
      </c>
      <c r="BM136" s="163" t="s">
        <v>285</v>
      </c>
    </row>
    <row r="137" spans="1:65" s="13" customFormat="1" ht="11.25">
      <c r="B137" s="180"/>
      <c r="D137" s="165" t="s">
        <v>166</v>
      </c>
      <c r="E137" s="181" t="s">
        <v>1</v>
      </c>
      <c r="F137" s="182" t="s">
        <v>286</v>
      </c>
      <c r="H137" s="183">
        <v>64</v>
      </c>
      <c r="I137" s="184"/>
      <c r="L137" s="180"/>
      <c r="M137" s="185"/>
      <c r="N137" s="186"/>
      <c r="O137" s="186"/>
      <c r="P137" s="186"/>
      <c r="Q137" s="186"/>
      <c r="R137" s="186"/>
      <c r="S137" s="186"/>
      <c r="T137" s="187"/>
      <c r="AT137" s="181" t="s">
        <v>166</v>
      </c>
      <c r="AU137" s="181" t="s">
        <v>85</v>
      </c>
      <c r="AV137" s="13" t="s">
        <v>85</v>
      </c>
      <c r="AW137" s="13" t="s">
        <v>33</v>
      </c>
      <c r="AX137" s="13" t="s">
        <v>83</v>
      </c>
      <c r="AY137" s="181" t="s">
        <v>139</v>
      </c>
    </row>
    <row r="138" spans="1:65" s="2" customFormat="1" ht="16.5" customHeight="1">
      <c r="A138" s="31"/>
      <c r="B138" s="151"/>
      <c r="C138" s="170" t="s">
        <v>190</v>
      </c>
      <c r="D138" s="170" t="s">
        <v>160</v>
      </c>
      <c r="E138" s="171" t="s">
        <v>161</v>
      </c>
      <c r="F138" s="172" t="s">
        <v>162</v>
      </c>
      <c r="G138" s="173" t="s">
        <v>163</v>
      </c>
      <c r="H138" s="174">
        <v>2248.08</v>
      </c>
      <c r="I138" s="175"/>
      <c r="J138" s="176">
        <f>ROUND(I138*H138,2)</f>
        <v>0</v>
      </c>
      <c r="K138" s="172" t="s">
        <v>150</v>
      </c>
      <c r="L138" s="177"/>
      <c r="M138" s="178" t="s">
        <v>1</v>
      </c>
      <c r="N138" s="179" t="s">
        <v>41</v>
      </c>
      <c r="O138" s="57"/>
      <c r="P138" s="161">
        <f>O138*H138</f>
        <v>0</v>
      </c>
      <c r="Q138" s="161">
        <v>1</v>
      </c>
      <c r="R138" s="161">
        <f>Q138*H138</f>
        <v>2248.08</v>
      </c>
      <c r="S138" s="161">
        <v>0</v>
      </c>
      <c r="T138" s="16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3" t="s">
        <v>164</v>
      </c>
      <c r="AT138" s="163" t="s">
        <v>160</v>
      </c>
      <c r="AU138" s="163" t="s">
        <v>85</v>
      </c>
      <c r="AY138" s="16" t="s">
        <v>139</v>
      </c>
      <c r="BE138" s="164">
        <f>IF(N138="základní",J138,0)</f>
        <v>0</v>
      </c>
      <c r="BF138" s="164">
        <f>IF(N138="snížená",J138,0)</f>
        <v>0</v>
      </c>
      <c r="BG138" s="164">
        <f>IF(N138="zákl. přenesená",J138,0)</f>
        <v>0</v>
      </c>
      <c r="BH138" s="164">
        <f>IF(N138="sníž. přenesená",J138,0)</f>
        <v>0</v>
      </c>
      <c r="BI138" s="164">
        <f>IF(N138="nulová",J138,0)</f>
        <v>0</v>
      </c>
      <c r="BJ138" s="16" t="s">
        <v>83</v>
      </c>
      <c r="BK138" s="164">
        <f>ROUND(I138*H138,2)</f>
        <v>0</v>
      </c>
      <c r="BL138" s="16" t="s">
        <v>151</v>
      </c>
      <c r="BM138" s="163" t="s">
        <v>287</v>
      </c>
    </row>
    <row r="139" spans="1:65" s="13" customFormat="1" ht="11.25">
      <c r="B139" s="180"/>
      <c r="D139" s="165" t="s">
        <v>166</v>
      </c>
      <c r="E139" s="181" t="s">
        <v>1</v>
      </c>
      <c r="F139" s="182" t="s">
        <v>288</v>
      </c>
      <c r="H139" s="183">
        <v>2248.08</v>
      </c>
      <c r="I139" s="184"/>
      <c r="L139" s="180"/>
      <c r="M139" s="185"/>
      <c r="N139" s="186"/>
      <c r="O139" s="186"/>
      <c r="P139" s="186"/>
      <c r="Q139" s="186"/>
      <c r="R139" s="186"/>
      <c r="S139" s="186"/>
      <c r="T139" s="187"/>
      <c r="AT139" s="181" t="s">
        <v>166</v>
      </c>
      <c r="AU139" s="181" t="s">
        <v>85</v>
      </c>
      <c r="AV139" s="13" t="s">
        <v>85</v>
      </c>
      <c r="AW139" s="13" t="s">
        <v>33</v>
      </c>
      <c r="AX139" s="13" t="s">
        <v>83</v>
      </c>
      <c r="AY139" s="181" t="s">
        <v>139</v>
      </c>
    </row>
    <row r="140" spans="1:65" s="2" customFormat="1" ht="16.5" customHeight="1">
      <c r="A140" s="31"/>
      <c r="B140" s="151"/>
      <c r="C140" s="170" t="s">
        <v>196</v>
      </c>
      <c r="D140" s="170" t="s">
        <v>160</v>
      </c>
      <c r="E140" s="171" t="s">
        <v>289</v>
      </c>
      <c r="F140" s="172" t="s">
        <v>290</v>
      </c>
      <c r="G140" s="173" t="s">
        <v>163</v>
      </c>
      <c r="H140" s="174">
        <v>34.56</v>
      </c>
      <c r="I140" s="175"/>
      <c r="J140" s="176">
        <f>ROUND(I140*H140,2)</f>
        <v>0</v>
      </c>
      <c r="K140" s="172" t="s">
        <v>150</v>
      </c>
      <c r="L140" s="177"/>
      <c r="M140" s="178" t="s">
        <v>1</v>
      </c>
      <c r="N140" s="179" t="s">
        <v>41</v>
      </c>
      <c r="O140" s="57"/>
      <c r="P140" s="161">
        <f>O140*H140</f>
        <v>0</v>
      </c>
      <c r="Q140" s="161">
        <v>1</v>
      </c>
      <c r="R140" s="161">
        <f>Q140*H140</f>
        <v>34.56</v>
      </c>
      <c r="S140" s="161">
        <v>0</v>
      </c>
      <c r="T140" s="16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3" t="s">
        <v>164</v>
      </c>
      <c r="AT140" s="163" t="s">
        <v>160</v>
      </c>
      <c r="AU140" s="163" t="s">
        <v>85</v>
      </c>
      <c r="AY140" s="16" t="s">
        <v>139</v>
      </c>
      <c r="BE140" s="164">
        <f>IF(N140="základní",J140,0)</f>
        <v>0</v>
      </c>
      <c r="BF140" s="164">
        <f>IF(N140="snížená",J140,0)</f>
        <v>0</v>
      </c>
      <c r="BG140" s="164">
        <f>IF(N140="zákl. přenesená",J140,0)</f>
        <v>0</v>
      </c>
      <c r="BH140" s="164">
        <f>IF(N140="sníž. přenesená",J140,0)</f>
        <v>0</v>
      </c>
      <c r="BI140" s="164">
        <f>IF(N140="nulová",J140,0)</f>
        <v>0</v>
      </c>
      <c r="BJ140" s="16" t="s">
        <v>83</v>
      </c>
      <c r="BK140" s="164">
        <f>ROUND(I140*H140,2)</f>
        <v>0</v>
      </c>
      <c r="BL140" s="16" t="s">
        <v>151</v>
      </c>
      <c r="BM140" s="163" t="s">
        <v>291</v>
      </c>
    </row>
    <row r="141" spans="1:65" s="2" customFormat="1" ht="16.5" customHeight="1">
      <c r="A141" s="31"/>
      <c r="B141" s="151"/>
      <c r="C141" s="170" t="s">
        <v>202</v>
      </c>
      <c r="D141" s="170" t="s">
        <v>160</v>
      </c>
      <c r="E141" s="171" t="s">
        <v>292</v>
      </c>
      <c r="F141" s="172" t="s">
        <v>293</v>
      </c>
      <c r="G141" s="173" t="s">
        <v>279</v>
      </c>
      <c r="H141" s="174">
        <v>84.8</v>
      </c>
      <c r="I141" s="175"/>
      <c r="J141" s="176">
        <f>ROUND(I141*H141,2)</f>
        <v>0</v>
      </c>
      <c r="K141" s="172" t="s">
        <v>150</v>
      </c>
      <c r="L141" s="177"/>
      <c r="M141" s="178" t="s">
        <v>1</v>
      </c>
      <c r="N141" s="179" t="s">
        <v>41</v>
      </c>
      <c r="O141" s="57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63" t="s">
        <v>164</v>
      </c>
      <c r="AT141" s="163" t="s">
        <v>160</v>
      </c>
      <c r="AU141" s="163" t="s">
        <v>85</v>
      </c>
      <c r="AY141" s="16" t="s">
        <v>139</v>
      </c>
      <c r="BE141" s="164">
        <f>IF(N141="základní",J141,0)</f>
        <v>0</v>
      </c>
      <c r="BF141" s="164">
        <f>IF(N141="snížená",J141,0)</f>
        <v>0</v>
      </c>
      <c r="BG141" s="164">
        <f>IF(N141="zákl. přenesená",J141,0)</f>
        <v>0</v>
      </c>
      <c r="BH141" s="164">
        <f>IF(N141="sníž. přenesená",J141,0)</f>
        <v>0</v>
      </c>
      <c r="BI141" s="164">
        <f>IF(N141="nulová",J141,0)</f>
        <v>0</v>
      </c>
      <c r="BJ141" s="16" t="s">
        <v>83</v>
      </c>
      <c r="BK141" s="164">
        <f>ROUND(I141*H141,2)</f>
        <v>0</v>
      </c>
      <c r="BL141" s="16" t="s">
        <v>151</v>
      </c>
      <c r="BM141" s="163" t="s">
        <v>294</v>
      </c>
    </row>
    <row r="142" spans="1:65" s="13" customFormat="1" ht="11.25">
      <c r="B142" s="180"/>
      <c r="D142" s="165" t="s">
        <v>166</v>
      </c>
      <c r="E142" s="181" t="s">
        <v>1</v>
      </c>
      <c r="F142" s="182" t="s">
        <v>295</v>
      </c>
      <c r="H142" s="183">
        <v>84.8</v>
      </c>
      <c r="I142" s="184"/>
      <c r="L142" s="180"/>
      <c r="M142" s="185"/>
      <c r="N142" s="186"/>
      <c r="O142" s="186"/>
      <c r="P142" s="186"/>
      <c r="Q142" s="186"/>
      <c r="R142" s="186"/>
      <c r="S142" s="186"/>
      <c r="T142" s="187"/>
      <c r="AT142" s="181" t="s">
        <v>166</v>
      </c>
      <c r="AU142" s="181" t="s">
        <v>85</v>
      </c>
      <c r="AV142" s="13" t="s">
        <v>85</v>
      </c>
      <c r="AW142" s="13" t="s">
        <v>33</v>
      </c>
      <c r="AX142" s="13" t="s">
        <v>83</v>
      </c>
      <c r="AY142" s="181" t="s">
        <v>139</v>
      </c>
    </row>
    <row r="143" spans="1:65" s="11" customFormat="1" ht="25.9" customHeight="1">
      <c r="B143" s="130"/>
      <c r="D143" s="131" t="s">
        <v>75</v>
      </c>
      <c r="E143" s="132" t="s">
        <v>194</v>
      </c>
      <c r="F143" s="132" t="s">
        <v>195</v>
      </c>
      <c r="I143" s="133"/>
      <c r="J143" s="134">
        <f>BK143</f>
        <v>0</v>
      </c>
      <c r="L143" s="130"/>
      <c r="M143" s="145"/>
      <c r="N143" s="146"/>
      <c r="O143" s="146"/>
      <c r="P143" s="147">
        <f>SUM(P144:P155)</f>
        <v>0</v>
      </c>
      <c r="Q143" s="146"/>
      <c r="R143" s="147">
        <f>SUM(R144:R155)</f>
        <v>0</v>
      </c>
      <c r="S143" s="146"/>
      <c r="T143" s="148">
        <f>SUM(T144:T155)</f>
        <v>0</v>
      </c>
      <c r="AR143" s="131" t="s">
        <v>151</v>
      </c>
      <c r="AT143" s="139" t="s">
        <v>75</v>
      </c>
      <c r="AU143" s="139" t="s">
        <v>76</v>
      </c>
      <c r="AY143" s="131" t="s">
        <v>139</v>
      </c>
      <c r="BK143" s="140">
        <f>SUM(BK144:BK155)</f>
        <v>0</v>
      </c>
    </row>
    <row r="144" spans="1:65" s="2" customFormat="1" ht="78" customHeight="1">
      <c r="A144" s="31"/>
      <c r="B144" s="151"/>
      <c r="C144" s="152" t="s">
        <v>296</v>
      </c>
      <c r="D144" s="152" t="s">
        <v>146</v>
      </c>
      <c r="E144" s="153" t="s">
        <v>297</v>
      </c>
      <c r="F144" s="154" t="s">
        <v>298</v>
      </c>
      <c r="G144" s="155" t="s">
        <v>163</v>
      </c>
      <c r="H144" s="156">
        <v>2380.3200000000002</v>
      </c>
      <c r="I144" s="157"/>
      <c r="J144" s="158">
        <f>ROUND(I144*H144,2)</f>
        <v>0</v>
      </c>
      <c r="K144" s="154" t="s">
        <v>150</v>
      </c>
      <c r="L144" s="32"/>
      <c r="M144" s="159" t="s">
        <v>1</v>
      </c>
      <c r="N144" s="160" t="s">
        <v>41</v>
      </c>
      <c r="O144" s="57"/>
      <c r="P144" s="161">
        <f>O144*H144</f>
        <v>0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63" t="s">
        <v>205</v>
      </c>
      <c r="AT144" s="163" t="s">
        <v>146</v>
      </c>
      <c r="AU144" s="163" t="s">
        <v>83</v>
      </c>
      <c r="AY144" s="16" t="s">
        <v>139</v>
      </c>
      <c r="BE144" s="164">
        <f>IF(N144="základní",J144,0)</f>
        <v>0</v>
      </c>
      <c r="BF144" s="164">
        <f>IF(N144="snížená",J144,0)</f>
        <v>0</v>
      </c>
      <c r="BG144" s="164">
        <f>IF(N144="zákl. přenesená",J144,0)</f>
        <v>0</v>
      </c>
      <c r="BH144" s="164">
        <f>IF(N144="sníž. přenesená",J144,0)</f>
        <v>0</v>
      </c>
      <c r="BI144" s="164">
        <f>IF(N144="nulová",J144,0)</f>
        <v>0</v>
      </c>
      <c r="BJ144" s="16" t="s">
        <v>83</v>
      </c>
      <c r="BK144" s="164">
        <f>ROUND(I144*H144,2)</f>
        <v>0</v>
      </c>
      <c r="BL144" s="16" t="s">
        <v>205</v>
      </c>
      <c r="BM144" s="163" t="s">
        <v>299</v>
      </c>
    </row>
    <row r="145" spans="1:65" s="2" customFormat="1" ht="19.5">
      <c r="A145" s="31"/>
      <c r="B145" s="32"/>
      <c r="C145" s="31"/>
      <c r="D145" s="165" t="s">
        <v>153</v>
      </c>
      <c r="E145" s="31"/>
      <c r="F145" s="166" t="s">
        <v>300</v>
      </c>
      <c r="G145" s="31"/>
      <c r="H145" s="31"/>
      <c r="I145" s="167"/>
      <c r="J145" s="31"/>
      <c r="K145" s="31"/>
      <c r="L145" s="32"/>
      <c r="M145" s="168"/>
      <c r="N145" s="169"/>
      <c r="O145" s="57"/>
      <c r="P145" s="57"/>
      <c r="Q145" s="57"/>
      <c r="R145" s="57"/>
      <c r="S145" s="57"/>
      <c r="T145" s="58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153</v>
      </c>
      <c r="AU145" s="16" t="s">
        <v>83</v>
      </c>
    </row>
    <row r="146" spans="1:65" s="13" customFormat="1" ht="11.25">
      <c r="B146" s="180"/>
      <c r="D146" s="165" t="s">
        <v>166</v>
      </c>
      <c r="E146" s="181" t="s">
        <v>1</v>
      </c>
      <c r="F146" s="182" t="s">
        <v>301</v>
      </c>
      <c r="H146" s="183">
        <v>2380.3200000000002</v>
      </c>
      <c r="I146" s="184"/>
      <c r="L146" s="180"/>
      <c r="M146" s="185"/>
      <c r="N146" s="186"/>
      <c r="O146" s="186"/>
      <c r="P146" s="186"/>
      <c r="Q146" s="186"/>
      <c r="R146" s="186"/>
      <c r="S146" s="186"/>
      <c r="T146" s="187"/>
      <c r="AT146" s="181" t="s">
        <v>166</v>
      </c>
      <c r="AU146" s="181" t="s">
        <v>83</v>
      </c>
      <c r="AV146" s="13" t="s">
        <v>85</v>
      </c>
      <c r="AW146" s="13" t="s">
        <v>33</v>
      </c>
      <c r="AX146" s="13" t="s">
        <v>83</v>
      </c>
      <c r="AY146" s="181" t="s">
        <v>139</v>
      </c>
    </row>
    <row r="147" spans="1:65" s="2" customFormat="1" ht="78" customHeight="1">
      <c r="A147" s="31"/>
      <c r="B147" s="151"/>
      <c r="C147" s="152" t="s">
        <v>296</v>
      </c>
      <c r="D147" s="152" t="s">
        <v>146</v>
      </c>
      <c r="E147" s="153" t="s">
        <v>203</v>
      </c>
      <c r="F147" s="154" t="s">
        <v>204</v>
      </c>
      <c r="G147" s="155" t="s">
        <v>163</v>
      </c>
      <c r="H147" s="156">
        <v>2248.08</v>
      </c>
      <c r="I147" s="157"/>
      <c r="J147" s="158">
        <f>ROUND(I147*H147,2)</f>
        <v>0</v>
      </c>
      <c r="K147" s="154" t="s">
        <v>150</v>
      </c>
      <c r="L147" s="32"/>
      <c r="M147" s="159" t="s">
        <v>1</v>
      </c>
      <c r="N147" s="160" t="s">
        <v>41</v>
      </c>
      <c r="O147" s="57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3" t="s">
        <v>205</v>
      </c>
      <c r="AT147" s="163" t="s">
        <v>146</v>
      </c>
      <c r="AU147" s="163" t="s">
        <v>83</v>
      </c>
      <c r="AY147" s="16" t="s">
        <v>139</v>
      </c>
      <c r="BE147" s="164">
        <f>IF(N147="základní",J147,0)</f>
        <v>0</v>
      </c>
      <c r="BF147" s="164">
        <f>IF(N147="snížená",J147,0)</f>
        <v>0</v>
      </c>
      <c r="BG147" s="164">
        <f>IF(N147="zákl. přenesená",J147,0)</f>
        <v>0</v>
      </c>
      <c r="BH147" s="164">
        <f>IF(N147="sníž. přenesená",J147,0)</f>
        <v>0</v>
      </c>
      <c r="BI147" s="164">
        <f>IF(N147="nulová",J147,0)</f>
        <v>0</v>
      </c>
      <c r="BJ147" s="16" t="s">
        <v>83</v>
      </c>
      <c r="BK147" s="164">
        <f>ROUND(I147*H147,2)</f>
        <v>0</v>
      </c>
      <c r="BL147" s="16" t="s">
        <v>205</v>
      </c>
      <c r="BM147" s="163" t="s">
        <v>302</v>
      </c>
    </row>
    <row r="148" spans="1:65" s="2" customFormat="1" ht="19.5">
      <c r="A148" s="31"/>
      <c r="B148" s="32"/>
      <c r="C148" s="31"/>
      <c r="D148" s="165" t="s">
        <v>153</v>
      </c>
      <c r="E148" s="31"/>
      <c r="F148" s="166" t="s">
        <v>303</v>
      </c>
      <c r="G148" s="31"/>
      <c r="H148" s="31"/>
      <c r="I148" s="167"/>
      <c r="J148" s="31"/>
      <c r="K148" s="31"/>
      <c r="L148" s="32"/>
      <c r="M148" s="168"/>
      <c r="N148" s="169"/>
      <c r="O148" s="57"/>
      <c r="P148" s="57"/>
      <c r="Q148" s="57"/>
      <c r="R148" s="57"/>
      <c r="S148" s="57"/>
      <c r="T148" s="58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153</v>
      </c>
      <c r="AU148" s="16" t="s">
        <v>83</v>
      </c>
    </row>
    <row r="149" spans="1:65" s="13" customFormat="1" ht="11.25">
      <c r="B149" s="180"/>
      <c r="D149" s="165" t="s">
        <v>166</v>
      </c>
      <c r="E149" s="181" t="s">
        <v>1</v>
      </c>
      <c r="F149" s="182" t="s">
        <v>304</v>
      </c>
      <c r="H149" s="183">
        <v>2248.08</v>
      </c>
      <c r="I149" s="184"/>
      <c r="L149" s="180"/>
      <c r="M149" s="185"/>
      <c r="N149" s="186"/>
      <c r="O149" s="186"/>
      <c r="P149" s="186"/>
      <c r="Q149" s="186"/>
      <c r="R149" s="186"/>
      <c r="S149" s="186"/>
      <c r="T149" s="187"/>
      <c r="AT149" s="181" t="s">
        <v>166</v>
      </c>
      <c r="AU149" s="181" t="s">
        <v>83</v>
      </c>
      <c r="AV149" s="13" t="s">
        <v>85</v>
      </c>
      <c r="AW149" s="13" t="s">
        <v>33</v>
      </c>
      <c r="AX149" s="13" t="s">
        <v>83</v>
      </c>
      <c r="AY149" s="181" t="s">
        <v>139</v>
      </c>
    </row>
    <row r="150" spans="1:65" s="2" customFormat="1" ht="44.25" customHeight="1">
      <c r="A150" s="31"/>
      <c r="B150" s="151"/>
      <c r="C150" s="152" t="s">
        <v>305</v>
      </c>
      <c r="D150" s="152" t="s">
        <v>146</v>
      </c>
      <c r="E150" s="153" t="s">
        <v>210</v>
      </c>
      <c r="F150" s="154" t="s">
        <v>211</v>
      </c>
      <c r="G150" s="155" t="s">
        <v>212</v>
      </c>
      <c r="H150" s="156">
        <v>7</v>
      </c>
      <c r="I150" s="157"/>
      <c r="J150" s="158">
        <f>ROUND(I150*H150,2)</f>
        <v>0</v>
      </c>
      <c r="K150" s="154" t="s">
        <v>150</v>
      </c>
      <c r="L150" s="32"/>
      <c r="M150" s="159" t="s">
        <v>1</v>
      </c>
      <c r="N150" s="160" t="s">
        <v>41</v>
      </c>
      <c r="O150" s="57"/>
      <c r="P150" s="161">
        <f>O150*H150</f>
        <v>0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63" t="s">
        <v>205</v>
      </c>
      <c r="AT150" s="163" t="s">
        <v>146</v>
      </c>
      <c r="AU150" s="163" t="s">
        <v>83</v>
      </c>
      <c r="AY150" s="16" t="s">
        <v>139</v>
      </c>
      <c r="BE150" s="164">
        <f>IF(N150="základní",J150,0)</f>
        <v>0</v>
      </c>
      <c r="BF150" s="164">
        <f>IF(N150="snížená",J150,0)</f>
        <v>0</v>
      </c>
      <c r="BG150" s="164">
        <f>IF(N150="zákl. přenesená",J150,0)</f>
        <v>0</v>
      </c>
      <c r="BH150" s="164">
        <f>IF(N150="sníž. přenesená",J150,0)</f>
        <v>0</v>
      </c>
      <c r="BI150" s="164">
        <f>IF(N150="nulová",J150,0)</f>
        <v>0</v>
      </c>
      <c r="BJ150" s="16" t="s">
        <v>83</v>
      </c>
      <c r="BK150" s="164">
        <f>ROUND(I150*H150,2)</f>
        <v>0</v>
      </c>
      <c r="BL150" s="16" t="s">
        <v>205</v>
      </c>
      <c r="BM150" s="163" t="s">
        <v>306</v>
      </c>
    </row>
    <row r="151" spans="1:65" s="13" customFormat="1" ht="11.25">
      <c r="B151" s="180"/>
      <c r="D151" s="165" t="s">
        <v>166</v>
      </c>
      <c r="E151" s="181" t="s">
        <v>1</v>
      </c>
      <c r="F151" s="182" t="s">
        <v>214</v>
      </c>
      <c r="H151" s="183">
        <v>2</v>
      </c>
      <c r="I151" s="184"/>
      <c r="L151" s="180"/>
      <c r="M151" s="185"/>
      <c r="N151" s="186"/>
      <c r="O151" s="186"/>
      <c r="P151" s="186"/>
      <c r="Q151" s="186"/>
      <c r="R151" s="186"/>
      <c r="S151" s="186"/>
      <c r="T151" s="187"/>
      <c r="AT151" s="181" t="s">
        <v>166</v>
      </c>
      <c r="AU151" s="181" t="s">
        <v>83</v>
      </c>
      <c r="AV151" s="13" t="s">
        <v>85</v>
      </c>
      <c r="AW151" s="13" t="s">
        <v>33</v>
      </c>
      <c r="AX151" s="13" t="s">
        <v>76</v>
      </c>
      <c r="AY151" s="181" t="s">
        <v>139</v>
      </c>
    </row>
    <row r="152" spans="1:65" s="13" customFormat="1" ht="11.25">
      <c r="B152" s="180"/>
      <c r="D152" s="165" t="s">
        <v>166</v>
      </c>
      <c r="E152" s="181" t="s">
        <v>1</v>
      </c>
      <c r="F152" s="182" t="s">
        <v>215</v>
      </c>
      <c r="H152" s="183">
        <v>2</v>
      </c>
      <c r="I152" s="184"/>
      <c r="L152" s="180"/>
      <c r="M152" s="185"/>
      <c r="N152" s="186"/>
      <c r="O152" s="186"/>
      <c r="P152" s="186"/>
      <c r="Q152" s="186"/>
      <c r="R152" s="186"/>
      <c r="S152" s="186"/>
      <c r="T152" s="187"/>
      <c r="AT152" s="181" t="s">
        <v>166</v>
      </c>
      <c r="AU152" s="181" t="s">
        <v>83</v>
      </c>
      <c r="AV152" s="13" t="s">
        <v>85</v>
      </c>
      <c r="AW152" s="13" t="s">
        <v>33</v>
      </c>
      <c r="AX152" s="13" t="s">
        <v>76</v>
      </c>
      <c r="AY152" s="181" t="s">
        <v>139</v>
      </c>
    </row>
    <row r="153" spans="1:65" s="13" customFormat="1" ht="11.25">
      <c r="B153" s="180"/>
      <c r="D153" s="165" t="s">
        <v>166</v>
      </c>
      <c r="E153" s="181" t="s">
        <v>1</v>
      </c>
      <c r="F153" s="182" t="s">
        <v>216</v>
      </c>
      <c r="H153" s="183">
        <v>2</v>
      </c>
      <c r="I153" s="184"/>
      <c r="L153" s="180"/>
      <c r="M153" s="185"/>
      <c r="N153" s="186"/>
      <c r="O153" s="186"/>
      <c r="P153" s="186"/>
      <c r="Q153" s="186"/>
      <c r="R153" s="186"/>
      <c r="S153" s="186"/>
      <c r="T153" s="187"/>
      <c r="AT153" s="181" t="s">
        <v>166</v>
      </c>
      <c r="AU153" s="181" t="s">
        <v>83</v>
      </c>
      <c r="AV153" s="13" t="s">
        <v>85</v>
      </c>
      <c r="AW153" s="13" t="s">
        <v>33</v>
      </c>
      <c r="AX153" s="13" t="s">
        <v>76</v>
      </c>
      <c r="AY153" s="181" t="s">
        <v>139</v>
      </c>
    </row>
    <row r="154" spans="1:65" s="13" customFormat="1" ht="11.25">
      <c r="B154" s="180"/>
      <c r="D154" s="165" t="s">
        <v>166</v>
      </c>
      <c r="E154" s="181" t="s">
        <v>1</v>
      </c>
      <c r="F154" s="182" t="s">
        <v>217</v>
      </c>
      <c r="H154" s="183">
        <v>1</v>
      </c>
      <c r="I154" s="184"/>
      <c r="L154" s="180"/>
      <c r="M154" s="185"/>
      <c r="N154" s="186"/>
      <c r="O154" s="186"/>
      <c r="P154" s="186"/>
      <c r="Q154" s="186"/>
      <c r="R154" s="186"/>
      <c r="S154" s="186"/>
      <c r="T154" s="187"/>
      <c r="AT154" s="181" t="s">
        <v>166</v>
      </c>
      <c r="AU154" s="181" t="s">
        <v>83</v>
      </c>
      <c r="AV154" s="13" t="s">
        <v>85</v>
      </c>
      <c r="AW154" s="13" t="s">
        <v>33</v>
      </c>
      <c r="AX154" s="13" t="s">
        <v>76</v>
      </c>
      <c r="AY154" s="181" t="s">
        <v>139</v>
      </c>
    </row>
    <row r="155" spans="1:65" s="14" customFormat="1" ht="11.25">
      <c r="B155" s="188"/>
      <c r="D155" s="165" t="s">
        <v>166</v>
      </c>
      <c r="E155" s="189" t="s">
        <v>1</v>
      </c>
      <c r="F155" s="190" t="s">
        <v>169</v>
      </c>
      <c r="H155" s="191">
        <v>7</v>
      </c>
      <c r="I155" s="192"/>
      <c r="L155" s="188"/>
      <c r="M155" s="196"/>
      <c r="N155" s="197"/>
      <c r="O155" s="197"/>
      <c r="P155" s="197"/>
      <c r="Q155" s="197"/>
      <c r="R155" s="197"/>
      <c r="S155" s="197"/>
      <c r="T155" s="198"/>
      <c r="AT155" s="189" t="s">
        <v>166</v>
      </c>
      <c r="AU155" s="189" t="s">
        <v>83</v>
      </c>
      <c r="AV155" s="14" t="s">
        <v>151</v>
      </c>
      <c r="AW155" s="14" t="s">
        <v>33</v>
      </c>
      <c r="AX155" s="14" t="s">
        <v>83</v>
      </c>
      <c r="AY155" s="189" t="s">
        <v>139</v>
      </c>
    </row>
    <row r="156" spans="1:65" s="2" customFormat="1" ht="6.95" customHeight="1">
      <c r="A156" s="31"/>
      <c r="B156" s="46"/>
      <c r="C156" s="47"/>
      <c r="D156" s="47"/>
      <c r="E156" s="47"/>
      <c r="F156" s="47"/>
      <c r="G156" s="47"/>
      <c r="H156" s="47"/>
      <c r="I156" s="47"/>
      <c r="J156" s="47"/>
      <c r="K156" s="47"/>
      <c r="L156" s="32"/>
      <c r="M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</row>
  </sheetData>
  <autoFilter ref="C118:K15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102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hidden="1" customHeight="1">
      <c r="B4" s="19"/>
      <c r="D4" s="20" t="s">
        <v>114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50" t="str">
        <f>'Rekapitulace stavby'!K6</f>
        <v>Oprava trati v úseku Frýdek- Místek - Frýdlant nad Ostravicí - Ostravice</v>
      </c>
      <c r="F7" s="251"/>
      <c r="G7" s="251"/>
      <c r="H7" s="251"/>
      <c r="L7" s="19"/>
    </row>
    <row r="8" spans="1:46" s="2" customFormat="1" ht="12" hidden="1" customHeight="1">
      <c r="A8" s="31"/>
      <c r="B8" s="32"/>
      <c r="C8" s="31"/>
      <c r="D8" s="26" t="s">
        <v>115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2"/>
      <c r="C9" s="31"/>
      <c r="D9" s="31"/>
      <c r="E9" s="212" t="s">
        <v>307</v>
      </c>
      <c r="F9" s="252"/>
      <c r="G9" s="252"/>
      <c r="H9" s="25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117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31. 1. 2023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">
        <v>26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2"/>
      <c r="C15" s="31"/>
      <c r="D15" s="31"/>
      <c r="E15" s="24" t="s">
        <v>308</v>
      </c>
      <c r="F15" s="31"/>
      <c r="G15" s="31"/>
      <c r="H15" s="31"/>
      <c r="I15" s="26" t="s">
        <v>28</v>
      </c>
      <c r="J15" s="24" t="s">
        <v>29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2"/>
      <c r="C18" s="31"/>
      <c r="D18" s="31"/>
      <c r="E18" s="253" t="str">
        <f>'Rekapitulace stavby'!E14</f>
        <v>Vyplň údaj</v>
      </c>
      <c r="F18" s="217"/>
      <c r="G18" s="217"/>
      <c r="H18" s="217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28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28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2"/>
      <c r="C26" s="31"/>
      <c r="D26" s="26" t="s">
        <v>35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98"/>
      <c r="B27" s="99"/>
      <c r="C27" s="98"/>
      <c r="D27" s="98"/>
      <c r="E27" s="222" t="s">
        <v>1</v>
      </c>
      <c r="F27" s="222"/>
      <c r="G27" s="222"/>
      <c r="H27" s="222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hidden="1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2"/>
      <c r="C30" s="31"/>
      <c r="D30" s="101" t="s">
        <v>36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2"/>
      <c r="C32" s="31"/>
      <c r="D32" s="31"/>
      <c r="E32" s="31"/>
      <c r="F32" s="35" t="s">
        <v>38</v>
      </c>
      <c r="G32" s="31"/>
      <c r="H32" s="31"/>
      <c r="I32" s="35" t="s">
        <v>37</v>
      </c>
      <c r="J32" s="35" t="s">
        <v>39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102" t="s">
        <v>40</v>
      </c>
      <c r="E33" s="26" t="s">
        <v>41</v>
      </c>
      <c r="F33" s="103">
        <f>ROUND((SUM(BE117:BE118)),  2)</f>
        <v>0</v>
      </c>
      <c r="G33" s="31"/>
      <c r="H33" s="31"/>
      <c r="I33" s="104">
        <v>0.21</v>
      </c>
      <c r="J33" s="103">
        <f>ROUND(((SUM(BE117:BE118))*I33),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42</v>
      </c>
      <c r="F34" s="103">
        <f>ROUND((SUM(BF117:BF118)),  2)</f>
        <v>0</v>
      </c>
      <c r="G34" s="31"/>
      <c r="H34" s="31"/>
      <c r="I34" s="104">
        <v>0.15</v>
      </c>
      <c r="J34" s="103">
        <f>ROUND(((SUM(BF117:BF118))*I34),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43</v>
      </c>
      <c r="F35" s="103">
        <f>ROUND((SUM(BG117:BG118)),  2)</f>
        <v>0</v>
      </c>
      <c r="G35" s="31"/>
      <c r="H35" s="31"/>
      <c r="I35" s="104">
        <v>0.21</v>
      </c>
      <c r="J35" s="103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44</v>
      </c>
      <c r="F36" s="103">
        <f>ROUND((SUM(BH117:BH118)),  2)</f>
        <v>0</v>
      </c>
      <c r="G36" s="31"/>
      <c r="H36" s="31"/>
      <c r="I36" s="104">
        <v>0.15</v>
      </c>
      <c r="J36" s="103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45</v>
      </c>
      <c r="F37" s="103">
        <f>ROUND((SUM(BI117:BI118)),  2)</f>
        <v>0</v>
      </c>
      <c r="G37" s="31"/>
      <c r="H37" s="31"/>
      <c r="I37" s="104">
        <v>0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2"/>
      <c r="C39" s="105"/>
      <c r="D39" s="106" t="s">
        <v>46</v>
      </c>
      <c r="E39" s="59"/>
      <c r="F39" s="59"/>
      <c r="G39" s="107" t="s">
        <v>47</v>
      </c>
      <c r="H39" s="108" t="s">
        <v>48</v>
      </c>
      <c r="I39" s="59"/>
      <c r="J39" s="109">
        <f>SUM(J30:J37)</f>
        <v>0</v>
      </c>
      <c r="K39" s="110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51</v>
      </c>
      <c r="E61" s="34"/>
      <c r="F61" s="111" t="s">
        <v>52</v>
      </c>
      <c r="G61" s="44" t="s">
        <v>51</v>
      </c>
      <c r="H61" s="34"/>
      <c r="I61" s="34"/>
      <c r="J61" s="112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51</v>
      </c>
      <c r="E76" s="34"/>
      <c r="F76" s="111" t="s">
        <v>52</v>
      </c>
      <c r="G76" s="44" t="s">
        <v>51</v>
      </c>
      <c r="H76" s="34"/>
      <c r="I76" s="34"/>
      <c r="J76" s="112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50" t="str">
        <f>E7</f>
        <v>Oprava trati v úseku Frýdek- Místek - Frýdlant nad Ostravicí - Ostravice</v>
      </c>
      <c r="F85" s="251"/>
      <c r="G85" s="251"/>
      <c r="H85" s="25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2" t="str">
        <f>E9</f>
        <v>PS 01 - Oprava trati úseku Frýdek- Místek - Frýdlant nad Ostravicí - Ostravice práce SSZT</v>
      </c>
      <c r="F87" s="252"/>
      <c r="G87" s="252"/>
      <c r="H87" s="25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31. 1. 2023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>Správa železnic s.o.,OŘ Ostrava,SSZT Ostrava</v>
      </c>
      <c r="G91" s="31"/>
      <c r="H91" s="31"/>
      <c r="I91" s="26" t="s">
        <v>32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3" t="s">
        <v>119</v>
      </c>
      <c r="D94" s="105"/>
      <c r="E94" s="105"/>
      <c r="F94" s="105"/>
      <c r="G94" s="105"/>
      <c r="H94" s="105"/>
      <c r="I94" s="105"/>
      <c r="J94" s="114" t="s">
        <v>120</v>
      </c>
      <c r="K94" s="105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5" t="s">
        <v>121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122</v>
      </c>
    </row>
    <row r="97" spans="1:31" s="9" customFormat="1" ht="24.95" customHeight="1">
      <c r="B97" s="116"/>
      <c r="D97" s="117" t="s">
        <v>309</v>
      </c>
      <c r="E97" s="118"/>
      <c r="F97" s="118"/>
      <c r="G97" s="118"/>
      <c r="H97" s="118"/>
      <c r="I97" s="118"/>
      <c r="J97" s="119">
        <f>J118</f>
        <v>0</v>
      </c>
      <c r="L97" s="116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124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50" t="str">
        <f>E7</f>
        <v>Oprava trati v úseku Frýdek- Místek - Frýdlant nad Ostravicí - Ostravice</v>
      </c>
      <c r="F107" s="251"/>
      <c r="G107" s="251"/>
      <c r="H107" s="25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115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12" t="str">
        <f>E9</f>
        <v>PS 01 - Oprava trati úseku Frýdek- Místek - Frýdlant nad Ostravicí - Ostravice práce SSZT</v>
      </c>
      <c r="F109" s="252"/>
      <c r="G109" s="252"/>
      <c r="H109" s="252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1"/>
      <c r="E111" s="31"/>
      <c r="F111" s="24" t="str">
        <f>F12</f>
        <v xml:space="preserve"> </v>
      </c>
      <c r="G111" s="31"/>
      <c r="H111" s="31"/>
      <c r="I111" s="26" t="s">
        <v>22</v>
      </c>
      <c r="J111" s="54" t="str">
        <f>IF(J12="","",J12)</f>
        <v>31. 1. 2023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15.2" customHeight="1">
      <c r="A113" s="31"/>
      <c r="B113" s="32"/>
      <c r="C113" s="26" t="s">
        <v>24</v>
      </c>
      <c r="D113" s="31"/>
      <c r="E113" s="31"/>
      <c r="F113" s="24" t="str">
        <f>E15</f>
        <v>Správa železnic s.o.,OŘ Ostrava,SSZT Ostrava</v>
      </c>
      <c r="G113" s="31"/>
      <c r="H113" s="31"/>
      <c r="I113" s="26" t="s">
        <v>32</v>
      </c>
      <c r="J113" s="29" t="str">
        <f>E21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15.2" customHeight="1">
      <c r="A114" s="31"/>
      <c r="B114" s="32"/>
      <c r="C114" s="26" t="s">
        <v>30</v>
      </c>
      <c r="D114" s="31"/>
      <c r="E114" s="31"/>
      <c r="F114" s="24" t="str">
        <f>IF(E18="","",E18)</f>
        <v>Vyplň údaj</v>
      </c>
      <c r="G114" s="31"/>
      <c r="H114" s="31"/>
      <c r="I114" s="26" t="s">
        <v>34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10" customFormat="1" ht="29.25" customHeight="1">
      <c r="A116" s="120"/>
      <c r="B116" s="121"/>
      <c r="C116" s="122" t="s">
        <v>125</v>
      </c>
      <c r="D116" s="123" t="s">
        <v>61</v>
      </c>
      <c r="E116" s="123" t="s">
        <v>57</v>
      </c>
      <c r="F116" s="123" t="s">
        <v>58</v>
      </c>
      <c r="G116" s="123" t="s">
        <v>126</v>
      </c>
      <c r="H116" s="123" t="s">
        <v>127</v>
      </c>
      <c r="I116" s="123" t="s">
        <v>128</v>
      </c>
      <c r="J116" s="123" t="s">
        <v>120</v>
      </c>
      <c r="K116" s="124" t="s">
        <v>129</v>
      </c>
      <c r="L116" s="125"/>
      <c r="M116" s="61" t="s">
        <v>1</v>
      </c>
      <c r="N116" s="62" t="s">
        <v>40</v>
      </c>
      <c r="O116" s="62" t="s">
        <v>130</v>
      </c>
      <c r="P116" s="62" t="s">
        <v>131</v>
      </c>
      <c r="Q116" s="62" t="s">
        <v>132</v>
      </c>
      <c r="R116" s="62" t="s">
        <v>133</v>
      </c>
      <c r="S116" s="62" t="s">
        <v>134</v>
      </c>
      <c r="T116" s="63" t="s">
        <v>135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</row>
    <row r="117" spans="1:63" s="2" customFormat="1" ht="22.9" customHeight="1">
      <c r="A117" s="31"/>
      <c r="B117" s="32"/>
      <c r="C117" s="68" t="s">
        <v>136</v>
      </c>
      <c r="D117" s="31"/>
      <c r="E117" s="31"/>
      <c r="F117" s="31"/>
      <c r="G117" s="31"/>
      <c r="H117" s="31"/>
      <c r="I117" s="31"/>
      <c r="J117" s="126">
        <f>BK117</f>
        <v>0</v>
      </c>
      <c r="K117" s="31"/>
      <c r="L117" s="32"/>
      <c r="M117" s="64"/>
      <c r="N117" s="55"/>
      <c r="O117" s="65"/>
      <c r="P117" s="127">
        <f>P118</f>
        <v>0</v>
      </c>
      <c r="Q117" s="65"/>
      <c r="R117" s="127">
        <f>R118</f>
        <v>0</v>
      </c>
      <c r="S117" s="65"/>
      <c r="T117" s="128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75</v>
      </c>
      <c r="AU117" s="16" t="s">
        <v>122</v>
      </c>
      <c r="BK117" s="129">
        <f>BK118</f>
        <v>0</v>
      </c>
    </row>
    <row r="118" spans="1:63" s="11" customFormat="1" ht="25.9" customHeight="1">
      <c r="B118" s="130"/>
      <c r="D118" s="131" t="s">
        <v>75</v>
      </c>
      <c r="E118" s="132" t="s">
        <v>160</v>
      </c>
      <c r="F118" s="132" t="s">
        <v>310</v>
      </c>
      <c r="I118" s="133"/>
      <c r="J118" s="134">
        <f>BK118</f>
        <v>0</v>
      </c>
      <c r="L118" s="130"/>
      <c r="M118" s="135"/>
      <c r="N118" s="136"/>
      <c r="O118" s="136"/>
      <c r="P118" s="137">
        <v>0</v>
      </c>
      <c r="Q118" s="136"/>
      <c r="R118" s="137">
        <v>0</v>
      </c>
      <c r="S118" s="136"/>
      <c r="T118" s="138">
        <v>0</v>
      </c>
      <c r="AR118" s="131" t="s">
        <v>159</v>
      </c>
      <c r="AT118" s="139" t="s">
        <v>75</v>
      </c>
      <c r="AU118" s="139" t="s">
        <v>76</v>
      </c>
      <c r="AY118" s="131" t="s">
        <v>139</v>
      </c>
      <c r="BK118" s="140">
        <v>0</v>
      </c>
    </row>
    <row r="119" spans="1:63" s="2" customFormat="1" ht="6.95" customHeight="1">
      <c r="A119" s="31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  <c r="M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</sheetData>
  <autoFilter ref="C116:K11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105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hidden="1" customHeight="1">
      <c r="B4" s="19"/>
      <c r="D4" s="20" t="s">
        <v>114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50" t="str">
        <f>'Rekapitulace stavby'!K6</f>
        <v>Oprava trati v úseku Frýdek- Místek - Frýdlant nad Ostravicí - Ostravice</v>
      </c>
      <c r="F7" s="251"/>
      <c r="G7" s="251"/>
      <c r="H7" s="251"/>
      <c r="L7" s="19"/>
    </row>
    <row r="8" spans="1:46" s="1" customFormat="1" ht="12" hidden="1" customHeight="1">
      <c r="B8" s="19"/>
      <c r="D8" s="26" t="s">
        <v>115</v>
      </c>
      <c r="L8" s="19"/>
    </row>
    <row r="9" spans="1:46" s="2" customFormat="1" ht="16.5" hidden="1" customHeight="1">
      <c r="A9" s="31"/>
      <c r="B9" s="32"/>
      <c r="C9" s="31"/>
      <c r="D9" s="31"/>
      <c r="E9" s="250" t="s">
        <v>307</v>
      </c>
      <c r="F9" s="252"/>
      <c r="G9" s="252"/>
      <c r="H9" s="25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140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12" t="s">
        <v>311</v>
      </c>
      <c r="F11" s="252"/>
      <c r="G11" s="252"/>
      <c r="H11" s="252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31. 1. 2023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">
        <v>26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">
        <v>308</v>
      </c>
      <c r="F17" s="31"/>
      <c r="G17" s="31"/>
      <c r="H17" s="31"/>
      <c r="I17" s="26" t="s">
        <v>28</v>
      </c>
      <c r="J17" s="24" t="s">
        <v>29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30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53" t="str">
        <f>'Rekapitulace stavby'!E14</f>
        <v>Vyplň údaj</v>
      </c>
      <c r="F20" s="217"/>
      <c r="G20" s="217"/>
      <c r="H20" s="217"/>
      <c r="I20" s="26" t="s">
        <v>28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32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28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34</v>
      </c>
      <c r="E25" s="31"/>
      <c r="F25" s="31"/>
      <c r="G25" s="31"/>
      <c r="H25" s="31"/>
      <c r="I25" s="26" t="s">
        <v>25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28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35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22" t="s">
        <v>1</v>
      </c>
      <c r="F29" s="222"/>
      <c r="G29" s="222"/>
      <c r="H29" s="22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36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38</v>
      </c>
      <c r="G34" s="31"/>
      <c r="H34" s="31"/>
      <c r="I34" s="35" t="s">
        <v>37</v>
      </c>
      <c r="J34" s="35" t="s">
        <v>39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40</v>
      </c>
      <c r="E35" s="26" t="s">
        <v>41</v>
      </c>
      <c r="F35" s="103">
        <f>ROUND((SUM(BE121:BE142)),  2)</f>
        <v>0</v>
      </c>
      <c r="G35" s="31"/>
      <c r="H35" s="31"/>
      <c r="I35" s="104">
        <v>0.21</v>
      </c>
      <c r="J35" s="103">
        <f>ROUND(((SUM(BE121:BE142))*I35),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103">
        <f>ROUND((SUM(BF121:BF142)),  2)</f>
        <v>0</v>
      </c>
      <c r="G36" s="31"/>
      <c r="H36" s="31"/>
      <c r="I36" s="104">
        <v>0.15</v>
      </c>
      <c r="J36" s="103">
        <f>ROUND(((SUM(BF121:BF142))*I36),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103">
        <f>ROUND((SUM(BG121:BG142)),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44</v>
      </c>
      <c r="F38" s="103">
        <f>ROUND((SUM(BH121:BH142)),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45</v>
      </c>
      <c r="F39" s="103">
        <f>ROUND((SUM(BI121:BI142)),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46</v>
      </c>
      <c r="E41" s="59"/>
      <c r="F41" s="59"/>
      <c r="G41" s="107" t="s">
        <v>47</v>
      </c>
      <c r="H41" s="108" t="s">
        <v>48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51</v>
      </c>
      <c r="E61" s="34"/>
      <c r="F61" s="111" t="s">
        <v>52</v>
      </c>
      <c r="G61" s="44" t="s">
        <v>51</v>
      </c>
      <c r="H61" s="34"/>
      <c r="I61" s="34"/>
      <c r="J61" s="112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51</v>
      </c>
      <c r="E76" s="34"/>
      <c r="F76" s="111" t="s">
        <v>52</v>
      </c>
      <c r="G76" s="44" t="s">
        <v>51</v>
      </c>
      <c r="H76" s="34"/>
      <c r="I76" s="34"/>
      <c r="J76" s="112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50" t="str">
        <f>E7</f>
        <v>Oprava trati v úseku Frýdek- Místek - Frýdlant nad Ostravicí - Ostravice</v>
      </c>
      <c r="F85" s="251"/>
      <c r="G85" s="251"/>
      <c r="H85" s="25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115</v>
      </c>
      <c r="L86" s="19"/>
    </row>
    <row r="87" spans="1:31" s="2" customFormat="1" ht="16.5" customHeight="1">
      <c r="A87" s="31"/>
      <c r="B87" s="32"/>
      <c r="C87" s="31"/>
      <c r="D87" s="31"/>
      <c r="E87" s="250" t="s">
        <v>307</v>
      </c>
      <c r="F87" s="252"/>
      <c r="G87" s="252"/>
      <c r="H87" s="25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140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12" t="str">
        <f>E11</f>
        <v xml:space="preserve">PS 01.1. - Práce pro SSZT Frýdek-Místek-Frýdlant nad Ostravicí </v>
      </c>
      <c r="F89" s="252"/>
      <c r="G89" s="252"/>
      <c r="H89" s="252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 xml:space="preserve"> </v>
      </c>
      <c r="G91" s="31"/>
      <c r="H91" s="31"/>
      <c r="I91" s="26" t="s">
        <v>22</v>
      </c>
      <c r="J91" s="54" t="str">
        <f>IF(J14="","",J14)</f>
        <v>31. 1. 2023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>Správa železnic s.o.,OŘ Ostrava,SSZT Ostrava</v>
      </c>
      <c r="G93" s="31"/>
      <c r="H93" s="31"/>
      <c r="I93" s="26" t="s">
        <v>32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30</v>
      </c>
      <c r="D94" s="31"/>
      <c r="E94" s="31"/>
      <c r="F94" s="24" t="str">
        <f>IF(E20="","",E20)</f>
        <v>Vyplň údaj</v>
      </c>
      <c r="G94" s="31"/>
      <c r="H94" s="31"/>
      <c r="I94" s="26" t="s">
        <v>34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119</v>
      </c>
      <c r="D96" s="105"/>
      <c r="E96" s="105"/>
      <c r="F96" s="105"/>
      <c r="G96" s="105"/>
      <c r="H96" s="105"/>
      <c r="I96" s="105"/>
      <c r="J96" s="114" t="s">
        <v>120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121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122</v>
      </c>
    </row>
    <row r="99" spans="1:47" s="9" customFormat="1" ht="24.95" customHeight="1">
      <c r="B99" s="116"/>
      <c r="D99" s="117" t="s">
        <v>143</v>
      </c>
      <c r="E99" s="118"/>
      <c r="F99" s="118"/>
      <c r="G99" s="118"/>
      <c r="H99" s="118"/>
      <c r="I99" s="118"/>
      <c r="J99" s="119">
        <f>J122</f>
        <v>0</v>
      </c>
      <c r="L99" s="116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124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50" t="str">
        <f>E7</f>
        <v>Oprava trati v úseku Frýdek- Místek - Frýdlant nad Ostravicí - Ostravice</v>
      </c>
      <c r="F109" s="251"/>
      <c r="G109" s="251"/>
      <c r="H109" s="25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9"/>
      <c r="C110" s="26" t="s">
        <v>115</v>
      </c>
      <c r="L110" s="19"/>
    </row>
    <row r="111" spans="1:47" s="2" customFormat="1" ht="16.5" customHeight="1">
      <c r="A111" s="31"/>
      <c r="B111" s="32"/>
      <c r="C111" s="31"/>
      <c r="D111" s="31"/>
      <c r="E111" s="250" t="s">
        <v>307</v>
      </c>
      <c r="F111" s="252"/>
      <c r="G111" s="252"/>
      <c r="H111" s="252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140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12" t="str">
        <f>E11</f>
        <v xml:space="preserve">PS 01.1. - Práce pro SSZT Frýdek-Místek-Frýdlant nad Ostravicí </v>
      </c>
      <c r="F113" s="252"/>
      <c r="G113" s="252"/>
      <c r="H113" s="252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1"/>
      <c r="E115" s="31"/>
      <c r="F115" s="24" t="str">
        <f>F14</f>
        <v xml:space="preserve"> </v>
      </c>
      <c r="G115" s="31"/>
      <c r="H115" s="31"/>
      <c r="I115" s="26" t="s">
        <v>22</v>
      </c>
      <c r="J115" s="54" t="str">
        <f>IF(J14="","",J14)</f>
        <v>31. 1. 2023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1"/>
      <c r="E117" s="31"/>
      <c r="F117" s="24" t="str">
        <f>E17</f>
        <v>Správa železnic s.o.,OŘ Ostrava,SSZT Ostrava</v>
      </c>
      <c r="G117" s="31"/>
      <c r="H117" s="31"/>
      <c r="I117" s="26" t="s">
        <v>32</v>
      </c>
      <c r="J117" s="29" t="str">
        <f>E23</f>
        <v xml:space="preserve"> 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30</v>
      </c>
      <c r="D118" s="31"/>
      <c r="E118" s="31"/>
      <c r="F118" s="24" t="str">
        <f>IF(E20="","",E20)</f>
        <v>Vyplň údaj</v>
      </c>
      <c r="G118" s="31"/>
      <c r="H118" s="31"/>
      <c r="I118" s="26" t="s">
        <v>34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0" customFormat="1" ht="29.25" customHeight="1">
      <c r="A120" s="120"/>
      <c r="B120" s="121"/>
      <c r="C120" s="122" t="s">
        <v>125</v>
      </c>
      <c r="D120" s="123" t="s">
        <v>61</v>
      </c>
      <c r="E120" s="123" t="s">
        <v>57</v>
      </c>
      <c r="F120" s="123" t="s">
        <v>58</v>
      </c>
      <c r="G120" s="123" t="s">
        <v>126</v>
      </c>
      <c r="H120" s="123" t="s">
        <v>127</v>
      </c>
      <c r="I120" s="123" t="s">
        <v>128</v>
      </c>
      <c r="J120" s="123" t="s">
        <v>120</v>
      </c>
      <c r="K120" s="124" t="s">
        <v>129</v>
      </c>
      <c r="L120" s="125"/>
      <c r="M120" s="61" t="s">
        <v>1</v>
      </c>
      <c r="N120" s="62" t="s">
        <v>40</v>
      </c>
      <c r="O120" s="62" t="s">
        <v>130</v>
      </c>
      <c r="P120" s="62" t="s">
        <v>131</v>
      </c>
      <c r="Q120" s="62" t="s">
        <v>132</v>
      </c>
      <c r="R120" s="62" t="s">
        <v>133</v>
      </c>
      <c r="S120" s="62" t="s">
        <v>134</v>
      </c>
      <c r="T120" s="63" t="s">
        <v>135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9" customHeight="1">
      <c r="A121" s="31"/>
      <c r="B121" s="32"/>
      <c r="C121" s="68" t="s">
        <v>136</v>
      </c>
      <c r="D121" s="31"/>
      <c r="E121" s="31"/>
      <c r="F121" s="31"/>
      <c r="G121" s="31"/>
      <c r="H121" s="31"/>
      <c r="I121" s="31"/>
      <c r="J121" s="126">
        <f>BK121</f>
        <v>0</v>
      </c>
      <c r="K121" s="31"/>
      <c r="L121" s="32"/>
      <c r="M121" s="64"/>
      <c r="N121" s="55"/>
      <c r="O121" s="65"/>
      <c r="P121" s="127">
        <f>P122</f>
        <v>0</v>
      </c>
      <c r="Q121" s="65"/>
      <c r="R121" s="127">
        <f>R122</f>
        <v>0</v>
      </c>
      <c r="S121" s="65"/>
      <c r="T121" s="128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75</v>
      </c>
      <c r="AU121" s="16" t="s">
        <v>122</v>
      </c>
      <c r="BK121" s="129">
        <f>BK122</f>
        <v>0</v>
      </c>
    </row>
    <row r="122" spans="1:65" s="11" customFormat="1" ht="25.9" customHeight="1">
      <c r="B122" s="130"/>
      <c r="D122" s="131" t="s">
        <v>75</v>
      </c>
      <c r="E122" s="132" t="s">
        <v>194</v>
      </c>
      <c r="F122" s="132" t="s">
        <v>195</v>
      </c>
      <c r="I122" s="133"/>
      <c r="J122" s="134">
        <f>BK122</f>
        <v>0</v>
      </c>
      <c r="L122" s="130"/>
      <c r="M122" s="145"/>
      <c r="N122" s="146"/>
      <c r="O122" s="146"/>
      <c r="P122" s="147">
        <f>SUM(P123:P142)</f>
        <v>0</v>
      </c>
      <c r="Q122" s="146"/>
      <c r="R122" s="147">
        <f>SUM(R123:R142)</f>
        <v>0</v>
      </c>
      <c r="S122" s="146"/>
      <c r="T122" s="148">
        <f>SUM(T123:T142)</f>
        <v>0</v>
      </c>
      <c r="AR122" s="131" t="s">
        <v>151</v>
      </c>
      <c r="AT122" s="139" t="s">
        <v>75</v>
      </c>
      <c r="AU122" s="139" t="s">
        <v>76</v>
      </c>
      <c r="AY122" s="131" t="s">
        <v>139</v>
      </c>
      <c r="BK122" s="140">
        <f>SUM(BK123:BK142)</f>
        <v>0</v>
      </c>
    </row>
    <row r="123" spans="1:65" s="2" customFormat="1" ht="21.75" customHeight="1">
      <c r="A123" s="31"/>
      <c r="B123" s="151"/>
      <c r="C123" s="152" t="s">
        <v>83</v>
      </c>
      <c r="D123" s="152" t="s">
        <v>146</v>
      </c>
      <c r="E123" s="153" t="s">
        <v>312</v>
      </c>
      <c r="F123" s="154" t="s">
        <v>313</v>
      </c>
      <c r="G123" s="155" t="s">
        <v>212</v>
      </c>
      <c r="H123" s="156">
        <v>14</v>
      </c>
      <c r="I123" s="157"/>
      <c r="J123" s="158">
        <f>ROUND(I123*H123,2)</f>
        <v>0</v>
      </c>
      <c r="K123" s="154" t="s">
        <v>150</v>
      </c>
      <c r="L123" s="32"/>
      <c r="M123" s="159" t="s">
        <v>1</v>
      </c>
      <c r="N123" s="160" t="s">
        <v>41</v>
      </c>
      <c r="O123" s="57"/>
      <c r="P123" s="161">
        <f>O123*H123</f>
        <v>0</v>
      </c>
      <c r="Q123" s="161">
        <v>0</v>
      </c>
      <c r="R123" s="161">
        <f>Q123*H123</f>
        <v>0</v>
      </c>
      <c r="S123" s="161">
        <v>0</v>
      </c>
      <c r="T123" s="16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63" t="s">
        <v>205</v>
      </c>
      <c r="AT123" s="163" t="s">
        <v>146</v>
      </c>
      <c r="AU123" s="163" t="s">
        <v>83</v>
      </c>
      <c r="AY123" s="16" t="s">
        <v>139</v>
      </c>
      <c r="BE123" s="164">
        <f>IF(N123="základní",J123,0)</f>
        <v>0</v>
      </c>
      <c r="BF123" s="164">
        <f>IF(N123="snížená",J123,0)</f>
        <v>0</v>
      </c>
      <c r="BG123" s="164">
        <f>IF(N123="zákl. přenesená",J123,0)</f>
        <v>0</v>
      </c>
      <c r="BH123" s="164">
        <f>IF(N123="sníž. přenesená",J123,0)</f>
        <v>0</v>
      </c>
      <c r="BI123" s="164">
        <f>IF(N123="nulová",J123,0)</f>
        <v>0</v>
      </c>
      <c r="BJ123" s="16" t="s">
        <v>83</v>
      </c>
      <c r="BK123" s="164">
        <f>ROUND(I123*H123,2)</f>
        <v>0</v>
      </c>
      <c r="BL123" s="16" t="s">
        <v>205</v>
      </c>
      <c r="BM123" s="163" t="s">
        <v>314</v>
      </c>
    </row>
    <row r="124" spans="1:65" s="13" customFormat="1" ht="11.25">
      <c r="B124" s="180"/>
      <c r="D124" s="165" t="s">
        <v>166</v>
      </c>
      <c r="E124" s="181" t="s">
        <v>1</v>
      </c>
      <c r="F124" s="182" t="s">
        <v>315</v>
      </c>
      <c r="H124" s="183">
        <v>7</v>
      </c>
      <c r="I124" s="184"/>
      <c r="L124" s="180"/>
      <c r="M124" s="185"/>
      <c r="N124" s="186"/>
      <c r="O124" s="186"/>
      <c r="P124" s="186"/>
      <c r="Q124" s="186"/>
      <c r="R124" s="186"/>
      <c r="S124" s="186"/>
      <c r="T124" s="187"/>
      <c r="AT124" s="181" t="s">
        <v>166</v>
      </c>
      <c r="AU124" s="181" t="s">
        <v>83</v>
      </c>
      <c r="AV124" s="13" t="s">
        <v>85</v>
      </c>
      <c r="AW124" s="13" t="s">
        <v>33</v>
      </c>
      <c r="AX124" s="13" t="s">
        <v>76</v>
      </c>
      <c r="AY124" s="181" t="s">
        <v>139</v>
      </c>
    </row>
    <row r="125" spans="1:65" s="13" customFormat="1" ht="11.25">
      <c r="B125" s="180"/>
      <c r="D125" s="165" t="s">
        <v>166</v>
      </c>
      <c r="E125" s="181" t="s">
        <v>1</v>
      </c>
      <c r="F125" s="182" t="s">
        <v>316</v>
      </c>
      <c r="H125" s="183">
        <v>7</v>
      </c>
      <c r="I125" s="184"/>
      <c r="L125" s="180"/>
      <c r="M125" s="185"/>
      <c r="N125" s="186"/>
      <c r="O125" s="186"/>
      <c r="P125" s="186"/>
      <c r="Q125" s="186"/>
      <c r="R125" s="186"/>
      <c r="S125" s="186"/>
      <c r="T125" s="187"/>
      <c r="AT125" s="181" t="s">
        <v>166</v>
      </c>
      <c r="AU125" s="181" t="s">
        <v>83</v>
      </c>
      <c r="AV125" s="13" t="s">
        <v>85</v>
      </c>
      <c r="AW125" s="13" t="s">
        <v>33</v>
      </c>
      <c r="AX125" s="13" t="s">
        <v>76</v>
      </c>
      <c r="AY125" s="181" t="s">
        <v>139</v>
      </c>
    </row>
    <row r="126" spans="1:65" s="14" customFormat="1" ht="11.25">
      <c r="B126" s="188"/>
      <c r="D126" s="165" t="s">
        <v>166</v>
      </c>
      <c r="E126" s="189" t="s">
        <v>1</v>
      </c>
      <c r="F126" s="190" t="s">
        <v>169</v>
      </c>
      <c r="H126" s="191">
        <v>14</v>
      </c>
      <c r="I126" s="192"/>
      <c r="L126" s="188"/>
      <c r="M126" s="193"/>
      <c r="N126" s="194"/>
      <c r="O126" s="194"/>
      <c r="P126" s="194"/>
      <c r="Q126" s="194"/>
      <c r="R126" s="194"/>
      <c r="S126" s="194"/>
      <c r="T126" s="195"/>
      <c r="AT126" s="189" t="s">
        <v>166</v>
      </c>
      <c r="AU126" s="189" t="s">
        <v>83</v>
      </c>
      <c r="AV126" s="14" t="s">
        <v>151</v>
      </c>
      <c r="AW126" s="14" t="s">
        <v>33</v>
      </c>
      <c r="AX126" s="14" t="s">
        <v>83</v>
      </c>
      <c r="AY126" s="189" t="s">
        <v>139</v>
      </c>
    </row>
    <row r="127" spans="1:65" s="2" customFormat="1" ht="16.5" customHeight="1">
      <c r="A127" s="31"/>
      <c r="B127" s="151"/>
      <c r="C127" s="152" t="s">
        <v>85</v>
      </c>
      <c r="D127" s="152" t="s">
        <v>146</v>
      </c>
      <c r="E127" s="153" t="s">
        <v>317</v>
      </c>
      <c r="F127" s="154" t="s">
        <v>318</v>
      </c>
      <c r="G127" s="155" t="s">
        <v>212</v>
      </c>
      <c r="H127" s="156">
        <v>14</v>
      </c>
      <c r="I127" s="157"/>
      <c r="J127" s="158">
        <f>ROUND(I127*H127,2)</f>
        <v>0</v>
      </c>
      <c r="K127" s="154" t="s">
        <v>150</v>
      </c>
      <c r="L127" s="32"/>
      <c r="M127" s="159" t="s">
        <v>1</v>
      </c>
      <c r="N127" s="160" t="s">
        <v>41</v>
      </c>
      <c r="O127" s="57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63" t="s">
        <v>205</v>
      </c>
      <c r="AT127" s="163" t="s">
        <v>146</v>
      </c>
      <c r="AU127" s="163" t="s">
        <v>83</v>
      </c>
      <c r="AY127" s="16" t="s">
        <v>139</v>
      </c>
      <c r="BE127" s="164">
        <f>IF(N127="základní",J127,0)</f>
        <v>0</v>
      </c>
      <c r="BF127" s="164">
        <f>IF(N127="snížená",J127,0)</f>
        <v>0</v>
      </c>
      <c r="BG127" s="164">
        <f>IF(N127="zákl. přenesená",J127,0)</f>
        <v>0</v>
      </c>
      <c r="BH127" s="164">
        <f>IF(N127="sníž. přenesená",J127,0)</f>
        <v>0</v>
      </c>
      <c r="BI127" s="164">
        <f>IF(N127="nulová",J127,0)</f>
        <v>0</v>
      </c>
      <c r="BJ127" s="16" t="s">
        <v>83</v>
      </c>
      <c r="BK127" s="164">
        <f>ROUND(I127*H127,2)</f>
        <v>0</v>
      </c>
      <c r="BL127" s="16" t="s">
        <v>205</v>
      </c>
      <c r="BM127" s="163" t="s">
        <v>319</v>
      </c>
    </row>
    <row r="128" spans="1:65" s="13" customFormat="1" ht="11.25">
      <c r="B128" s="180"/>
      <c r="D128" s="165" t="s">
        <v>166</v>
      </c>
      <c r="E128" s="181" t="s">
        <v>1</v>
      </c>
      <c r="F128" s="182" t="s">
        <v>315</v>
      </c>
      <c r="H128" s="183">
        <v>7</v>
      </c>
      <c r="I128" s="184"/>
      <c r="L128" s="180"/>
      <c r="M128" s="185"/>
      <c r="N128" s="186"/>
      <c r="O128" s="186"/>
      <c r="P128" s="186"/>
      <c r="Q128" s="186"/>
      <c r="R128" s="186"/>
      <c r="S128" s="186"/>
      <c r="T128" s="187"/>
      <c r="AT128" s="181" t="s">
        <v>166</v>
      </c>
      <c r="AU128" s="181" t="s">
        <v>83</v>
      </c>
      <c r="AV128" s="13" t="s">
        <v>85</v>
      </c>
      <c r="AW128" s="13" t="s">
        <v>33</v>
      </c>
      <c r="AX128" s="13" t="s">
        <v>76</v>
      </c>
      <c r="AY128" s="181" t="s">
        <v>139</v>
      </c>
    </row>
    <row r="129" spans="1:65" s="13" customFormat="1" ht="11.25">
      <c r="B129" s="180"/>
      <c r="D129" s="165" t="s">
        <v>166</v>
      </c>
      <c r="E129" s="181" t="s">
        <v>1</v>
      </c>
      <c r="F129" s="182" t="s">
        <v>316</v>
      </c>
      <c r="H129" s="183">
        <v>7</v>
      </c>
      <c r="I129" s="184"/>
      <c r="L129" s="180"/>
      <c r="M129" s="185"/>
      <c r="N129" s="186"/>
      <c r="O129" s="186"/>
      <c r="P129" s="186"/>
      <c r="Q129" s="186"/>
      <c r="R129" s="186"/>
      <c r="S129" s="186"/>
      <c r="T129" s="187"/>
      <c r="AT129" s="181" t="s">
        <v>166</v>
      </c>
      <c r="AU129" s="181" t="s">
        <v>83</v>
      </c>
      <c r="AV129" s="13" t="s">
        <v>85</v>
      </c>
      <c r="AW129" s="13" t="s">
        <v>33</v>
      </c>
      <c r="AX129" s="13" t="s">
        <v>76</v>
      </c>
      <c r="AY129" s="181" t="s">
        <v>139</v>
      </c>
    </row>
    <row r="130" spans="1:65" s="14" customFormat="1" ht="11.25">
      <c r="B130" s="188"/>
      <c r="D130" s="165" t="s">
        <v>166</v>
      </c>
      <c r="E130" s="189" t="s">
        <v>1</v>
      </c>
      <c r="F130" s="190" t="s">
        <v>169</v>
      </c>
      <c r="H130" s="191">
        <v>14</v>
      </c>
      <c r="I130" s="192"/>
      <c r="L130" s="188"/>
      <c r="M130" s="193"/>
      <c r="N130" s="194"/>
      <c r="O130" s="194"/>
      <c r="P130" s="194"/>
      <c r="Q130" s="194"/>
      <c r="R130" s="194"/>
      <c r="S130" s="194"/>
      <c r="T130" s="195"/>
      <c r="AT130" s="189" t="s">
        <v>166</v>
      </c>
      <c r="AU130" s="189" t="s">
        <v>83</v>
      </c>
      <c r="AV130" s="14" t="s">
        <v>151</v>
      </c>
      <c r="AW130" s="14" t="s">
        <v>33</v>
      </c>
      <c r="AX130" s="14" t="s">
        <v>83</v>
      </c>
      <c r="AY130" s="189" t="s">
        <v>139</v>
      </c>
    </row>
    <row r="131" spans="1:65" s="2" customFormat="1" ht="21.75" customHeight="1">
      <c r="A131" s="31"/>
      <c r="B131" s="151"/>
      <c r="C131" s="152" t="s">
        <v>159</v>
      </c>
      <c r="D131" s="152" t="s">
        <v>146</v>
      </c>
      <c r="E131" s="153" t="s">
        <v>320</v>
      </c>
      <c r="F131" s="154" t="s">
        <v>321</v>
      </c>
      <c r="G131" s="155" t="s">
        <v>212</v>
      </c>
      <c r="H131" s="156">
        <v>14</v>
      </c>
      <c r="I131" s="157"/>
      <c r="J131" s="158">
        <f>ROUND(I131*H131,2)</f>
        <v>0</v>
      </c>
      <c r="K131" s="154" t="s">
        <v>150</v>
      </c>
      <c r="L131" s="32"/>
      <c r="M131" s="159" t="s">
        <v>1</v>
      </c>
      <c r="N131" s="160" t="s">
        <v>41</v>
      </c>
      <c r="O131" s="57"/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3" t="s">
        <v>205</v>
      </c>
      <c r="AT131" s="163" t="s">
        <v>146</v>
      </c>
      <c r="AU131" s="163" t="s">
        <v>83</v>
      </c>
      <c r="AY131" s="16" t="s">
        <v>139</v>
      </c>
      <c r="BE131" s="164">
        <f>IF(N131="základní",J131,0)</f>
        <v>0</v>
      </c>
      <c r="BF131" s="164">
        <f>IF(N131="snížená",J131,0)</f>
        <v>0</v>
      </c>
      <c r="BG131" s="164">
        <f>IF(N131="zákl. přenesená",J131,0)</f>
        <v>0</v>
      </c>
      <c r="BH131" s="164">
        <f>IF(N131="sníž. přenesená",J131,0)</f>
        <v>0</v>
      </c>
      <c r="BI131" s="164">
        <f>IF(N131="nulová",J131,0)</f>
        <v>0</v>
      </c>
      <c r="BJ131" s="16" t="s">
        <v>83</v>
      </c>
      <c r="BK131" s="164">
        <f>ROUND(I131*H131,2)</f>
        <v>0</v>
      </c>
      <c r="BL131" s="16" t="s">
        <v>205</v>
      </c>
      <c r="BM131" s="163" t="s">
        <v>322</v>
      </c>
    </row>
    <row r="132" spans="1:65" s="13" customFormat="1" ht="11.25">
      <c r="B132" s="180"/>
      <c r="D132" s="165" t="s">
        <v>166</v>
      </c>
      <c r="E132" s="181" t="s">
        <v>1</v>
      </c>
      <c r="F132" s="182" t="s">
        <v>323</v>
      </c>
      <c r="H132" s="183">
        <v>7</v>
      </c>
      <c r="I132" s="184"/>
      <c r="L132" s="180"/>
      <c r="M132" s="185"/>
      <c r="N132" s="186"/>
      <c r="O132" s="186"/>
      <c r="P132" s="186"/>
      <c r="Q132" s="186"/>
      <c r="R132" s="186"/>
      <c r="S132" s="186"/>
      <c r="T132" s="187"/>
      <c r="AT132" s="181" t="s">
        <v>166</v>
      </c>
      <c r="AU132" s="181" t="s">
        <v>83</v>
      </c>
      <c r="AV132" s="13" t="s">
        <v>85</v>
      </c>
      <c r="AW132" s="13" t="s">
        <v>33</v>
      </c>
      <c r="AX132" s="13" t="s">
        <v>76</v>
      </c>
      <c r="AY132" s="181" t="s">
        <v>139</v>
      </c>
    </row>
    <row r="133" spans="1:65" s="13" customFormat="1" ht="11.25">
      <c r="B133" s="180"/>
      <c r="D133" s="165" t="s">
        <v>166</v>
      </c>
      <c r="E133" s="181" t="s">
        <v>1</v>
      </c>
      <c r="F133" s="182" t="s">
        <v>316</v>
      </c>
      <c r="H133" s="183">
        <v>7</v>
      </c>
      <c r="I133" s="184"/>
      <c r="L133" s="180"/>
      <c r="M133" s="185"/>
      <c r="N133" s="186"/>
      <c r="O133" s="186"/>
      <c r="P133" s="186"/>
      <c r="Q133" s="186"/>
      <c r="R133" s="186"/>
      <c r="S133" s="186"/>
      <c r="T133" s="187"/>
      <c r="AT133" s="181" t="s">
        <v>166</v>
      </c>
      <c r="AU133" s="181" t="s">
        <v>83</v>
      </c>
      <c r="AV133" s="13" t="s">
        <v>85</v>
      </c>
      <c r="AW133" s="13" t="s">
        <v>33</v>
      </c>
      <c r="AX133" s="13" t="s">
        <v>76</v>
      </c>
      <c r="AY133" s="181" t="s">
        <v>139</v>
      </c>
    </row>
    <row r="134" spans="1:65" s="14" customFormat="1" ht="11.25">
      <c r="B134" s="188"/>
      <c r="D134" s="165" t="s">
        <v>166</v>
      </c>
      <c r="E134" s="189" t="s">
        <v>1</v>
      </c>
      <c r="F134" s="190" t="s">
        <v>169</v>
      </c>
      <c r="H134" s="191">
        <v>14</v>
      </c>
      <c r="I134" s="192"/>
      <c r="L134" s="188"/>
      <c r="M134" s="193"/>
      <c r="N134" s="194"/>
      <c r="O134" s="194"/>
      <c r="P134" s="194"/>
      <c r="Q134" s="194"/>
      <c r="R134" s="194"/>
      <c r="S134" s="194"/>
      <c r="T134" s="195"/>
      <c r="AT134" s="189" t="s">
        <v>166</v>
      </c>
      <c r="AU134" s="189" t="s">
        <v>83</v>
      </c>
      <c r="AV134" s="14" t="s">
        <v>151</v>
      </c>
      <c r="AW134" s="14" t="s">
        <v>33</v>
      </c>
      <c r="AX134" s="14" t="s">
        <v>83</v>
      </c>
      <c r="AY134" s="189" t="s">
        <v>139</v>
      </c>
    </row>
    <row r="135" spans="1:65" s="2" customFormat="1" ht="16.5" customHeight="1">
      <c r="A135" s="31"/>
      <c r="B135" s="151"/>
      <c r="C135" s="152" t="s">
        <v>151</v>
      </c>
      <c r="D135" s="152" t="s">
        <v>146</v>
      </c>
      <c r="E135" s="153" t="s">
        <v>324</v>
      </c>
      <c r="F135" s="154" t="s">
        <v>325</v>
      </c>
      <c r="G135" s="155" t="s">
        <v>212</v>
      </c>
      <c r="H135" s="156">
        <v>14</v>
      </c>
      <c r="I135" s="157"/>
      <c r="J135" s="158">
        <f>ROUND(I135*H135,2)</f>
        <v>0</v>
      </c>
      <c r="K135" s="154" t="s">
        <v>150</v>
      </c>
      <c r="L135" s="32"/>
      <c r="M135" s="159" t="s">
        <v>1</v>
      </c>
      <c r="N135" s="160" t="s">
        <v>41</v>
      </c>
      <c r="O135" s="57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63" t="s">
        <v>151</v>
      </c>
      <c r="AT135" s="163" t="s">
        <v>146</v>
      </c>
      <c r="AU135" s="163" t="s">
        <v>83</v>
      </c>
      <c r="AY135" s="16" t="s">
        <v>139</v>
      </c>
      <c r="BE135" s="164">
        <f>IF(N135="základní",J135,0)</f>
        <v>0</v>
      </c>
      <c r="BF135" s="164">
        <f>IF(N135="snížená",J135,0)</f>
        <v>0</v>
      </c>
      <c r="BG135" s="164">
        <f>IF(N135="zákl. přenesená",J135,0)</f>
        <v>0</v>
      </c>
      <c r="BH135" s="164">
        <f>IF(N135="sníž. přenesená",J135,0)</f>
        <v>0</v>
      </c>
      <c r="BI135" s="164">
        <f>IF(N135="nulová",J135,0)</f>
        <v>0</v>
      </c>
      <c r="BJ135" s="16" t="s">
        <v>83</v>
      </c>
      <c r="BK135" s="164">
        <f>ROUND(I135*H135,2)</f>
        <v>0</v>
      </c>
      <c r="BL135" s="16" t="s">
        <v>151</v>
      </c>
      <c r="BM135" s="163" t="s">
        <v>326</v>
      </c>
    </row>
    <row r="136" spans="1:65" s="13" customFormat="1" ht="11.25">
      <c r="B136" s="180"/>
      <c r="D136" s="165" t="s">
        <v>166</v>
      </c>
      <c r="E136" s="181" t="s">
        <v>1</v>
      </c>
      <c r="F136" s="182" t="s">
        <v>323</v>
      </c>
      <c r="H136" s="183">
        <v>7</v>
      </c>
      <c r="I136" s="184"/>
      <c r="L136" s="180"/>
      <c r="M136" s="185"/>
      <c r="N136" s="186"/>
      <c r="O136" s="186"/>
      <c r="P136" s="186"/>
      <c r="Q136" s="186"/>
      <c r="R136" s="186"/>
      <c r="S136" s="186"/>
      <c r="T136" s="187"/>
      <c r="AT136" s="181" t="s">
        <v>166</v>
      </c>
      <c r="AU136" s="181" t="s">
        <v>83</v>
      </c>
      <c r="AV136" s="13" t="s">
        <v>85</v>
      </c>
      <c r="AW136" s="13" t="s">
        <v>33</v>
      </c>
      <c r="AX136" s="13" t="s">
        <v>76</v>
      </c>
      <c r="AY136" s="181" t="s">
        <v>139</v>
      </c>
    </row>
    <row r="137" spans="1:65" s="13" customFormat="1" ht="11.25">
      <c r="B137" s="180"/>
      <c r="D137" s="165" t="s">
        <v>166</v>
      </c>
      <c r="E137" s="181" t="s">
        <v>1</v>
      </c>
      <c r="F137" s="182" t="s">
        <v>316</v>
      </c>
      <c r="H137" s="183">
        <v>7</v>
      </c>
      <c r="I137" s="184"/>
      <c r="L137" s="180"/>
      <c r="M137" s="185"/>
      <c r="N137" s="186"/>
      <c r="O137" s="186"/>
      <c r="P137" s="186"/>
      <c r="Q137" s="186"/>
      <c r="R137" s="186"/>
      <c r="S137" s="186"/>
      <c r="T137" s="187"/>
      <c r="AT137" s="181" t="s">
        <v>166</v>
      </c>
      <c r="AU137" s="181" t="s">
        <v>83</v>
      </c>
      <c r="AV137" s="13" t="s">
        <v>85</v>
      </c>
      <c r="AW137" s="13" t="s">
        <v>33</v>
      </c>
      <c r="AX137" s="13" t="s">
        <v>76</v>
      </c>
      <c r="AY137" s="181" t="s">
        <v>139</v>
      </c>
    </row>
    <row r="138" spans="1:65" s="14" customFormat="1" ht="11.25">
      <c r="B138" s="188"/>
      <c r="D138" s="165" t="s">
        <v>166</v>
      </c>
      <c r="E138" s="189" t="s">
        <v>1</v>
      </c>
      <c r="F138" s="190" t="s">
        <v>169</v>
      </c>
      <c r="H138" s="191">
        <v>14</v>
      </c>
      <c r="I138" s="192"/>
      <c r="L138" s="188"/>
      <c r="M138" s="193"/>
      <c r="N138" s="194"/>
      <c r="O138" s="194"/>
      <c r="P138" s="194"/>
      <c r="Q138" s="194"/>
      <c r="R138" s="194"/>
      <c r="S138" s="194"/>
      <c r="T138" s="195"/>
      <c r="AT138" s="189" t="s">
        <v>166</v>
      </c>
      <c r="AU138" s="189" t="s">
        <v>83</v>
      </c>
      <c r="AV138" s="14" t="s">
        <v>151</v>
      </c>
      <c r="AW138" s="14" t="s">
        <v>33</v>
      </c>
      <c r="AX138" s="14" t="s">
        <v>83</v>
      </c>
      <c r="AY138" s="189" t="s">
        <v>139</v>
      </c>
    </row>
    <row r="139" spans="1:65" s="2" customFormat="1" ht="24.2" customHeight="1">
      <c r="A139" s="31"/>
      <c r="B139" s="151"/>
      <c r="C139" s="152" t="s">
        <v>144</v>
      </c>
      <c r="D139" s="152" t="s">
        <v>146</v>
      </c>
      <c r="E139" s="153" t="s">
        <v>327</v>
      </c>
      <c r="F139" s="154" t="s">
        <v>328</v>
      </c>
      <c r="G139" s="155" t="s">
        <v>212</v>
      </c>
      <c r="H139" s="156">
        <v>14</v>
      </c>
      <c r="I139" s="157"/>
      <c r="J139" s="158">
        <f>ROUND(I139*H139,2)</f>
        <v>0</v>
      </c>
      <c r="K139" s="154" t="s">
        <v>150</v>
      </c>
      <c r="L139" s="32"/>
      <c r="M139" s="159" t="s">
        <v>1</v>
      </c>
      <c r="N139" s="160" t="s">
        <v>41</v>
      </c>
      <c r="O139" s="57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63" t="s">
        <v>205</v>
      </c>
      <c r="AT139" s="163" t="s">
        <v>146</v>
      </c>
      <c r="AU139" s="163" t="s">
        <v>83</v>
      </c>
      <c r="AY139" s="16" t="s">
        <v>139</v>
      </c>
      <c r="BE139" s="164">
        <f>IF(N139="základní",J139,0)</f>
        <v>0</v>
      </c>
      <c r="BF139" s="164">
        <f>IF(N139="snížená",J139,0)</f>
        <v>0</v>
      </c>
      <c r="BG139" s="164">
        <f>IF(N139="zákl. přenesená",J139,0)</f>
        <v>0</v>
      </c>
      <c r="BH139" s="164">
        <f>IF(N139="sníž. přenesená",J139,0)</f>
        <v>0</v>
      </c>
      <c r="BI139" s="164">
        <f>IF(N139="nulová",J139,0)</f>
        <v>0</v>
      </c>
      <c r="BJ139" s="16" t="s">
        <v>83</v>
      </c>
      <c r="BK139" s="164">
        <f>ROUND(I139*H139,2)</f>
        <v>0</v>
      </c>
      <c r="BL139" s="16" t="s">
        <v>205</v>
      </c>
      <c r="BM139" s="163" t="s">
        <v>329</v>
      </c>
    </row>
    <row r="140" spans="1:65" s="13" customFormat="1" ht="11.25">
      <c r="B140" s="180"/>
      <c r="D140" s="165" t="s">
        <v>166</v>
      </c>
      <c r="E140" s="181" t="s">
        <v>1</v>
      </c>
      <c r="F140" s="182" t="s">
        <v>315</v>
      </c>
      <c r="H140" s="183">
        <v>7</v>
      </c>
      <c r="I140" s="184"/>
      <c r="L140" s="180"/>
      <c r="M140" s="185"/>
      <c r="N140" s="186"/>
      <c r="O140" s="186"/>
      <c r="P140" s="186"/>
      <c r="Q140" s="186"/>
      <c r="R140" s="186"/>
      <c r="S140" s="186"/>
      <c r="T140" s="187"/>
      <c r="AT140" s="181" t="s">
        <v>166</v>
      </c>
      <c r="AU140" s="181" t="s">
        <v>83</v>
      </c>
      <c r="AV140" s="13" t="s">
        <v>85</v>
      </c>
      <c r="AW140" s="13" t="s">
        <v>33</v>
      </c>
      <c r="AX140" s="13" t="s">
        <v>76</v>
      </c>
      <c r="AY140" s="181" t="s">
        <v>139</v>
      </c>
    </row>
    <row r="141" spans="1:65" s="13" customFormat="1" ht="11.25">
      <c r="B141" s="180"/>
      <c r="D141" s="165" t="s">
        <v>166</v>
      </c>
      <c r="E141" s="181" t="s">
        <v>1</v>
      </c>
      <c r="F141" s="182" t="s">
        <v>316</v>
      </c>
      <c r="H141" s="183">
        <v>7</v>
      </c>
      <c r="I141" s="184"/>
      <c r="L141" s="180"/>
      <c r="M141" s="185"/>
      <c r="N141" s="186"/>
      <c r="O141" s="186"/>
      <c r="P141" s="186"/>
      <c r="Q141" s="186"/>
      <c r="R141" s="186"/>
      <c r="S141" s="186"/>
      <c r="T141" s="187"/>
      <c r="AT141" s="181" t="s">
        <v>166</v>
      </c>
      <c r="AU141" s="181" t="s">
        <v>83</v>
      </c>
      <c r="AV141" s="13" t="s">
        <v>85</v>
      </c>
      <c r="AW141" s="13" t="s">
        <v>33</v>
      </c>
      <c r="AX141" s="13" t="s">
        <v>76</v>
      </c>
      <c r="AY141" s="181" t="s">
        <v>139</v>
      </c>
    </row>
    <row r="142" spans="1:65" s="14" customFormat="1" ht="11.25">
      <c r="B142" s="188"/>
      <c r="D142" s="165" t="s">
        <v>166</v>
      </c>
      <c r="E142" s="189" t="s">
        <v>1</v>
      </c>
      <c r="F142" s="190" t="s">
        <v>169</v>
      </c>
      <c r="H142" s="191">
        <v>14</v>
      </c>
      <c r="I142" s="192"/>
      <c r="L142" s="188"/>
      <c r="M142" s="196"/>
      <c r="N142" s="197"/>
      <c r="O142" s="197"/>
      <c r="P142" s="197"/>
      <c r="Q142" s="197"/>
      <c r="R142" s="197"/>
      <c r="S142" s="197"/>
      <c r="T142" s="198"/>
      <c r="AT142" s="189" t="s">
        <v>166</v>
      </c>
      <c r="AU142" s="189" t="s">
        <v>83</v>
      </c>
      <c r="AV142" s="14" t="s">
        <v>151</v>
      </c>
      <c r="AW142" s="14" t="s">
        <v>33</v>
      </c>
      <c r="AX142" s="14" t="s">
        <v>83</v>
      </c>
      <c r="AY142" s="189" t="s">
        <v>139</v>
      </c>
    </row>
    <row r="143" spans="1:65" s="2" customFormat="1" ht="6.95" customHeight="1">
      <c r="A143" s="31"/>
      <c r="B143" s="46"/>
      <c r="C143" s="47"/>
      <c r="D143" s="47"/>
      <c r="E143" s="47"/>
      <c r="F143" s="47"/>
      <c r="G143" s="47"/>
      <c r="H143" s="47"/>
      <c r="I143" s="47"/>
      <c r="J143" s="47"/>
      <c r="K143" s="47"/>
      <c r="L143" s="32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autoFilter ref="C120:K142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108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hidden="1" customHeight="1">
      <c r="B4" s="19"/>
      <c r="D4" s="20" t="s">
        <v>114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50" t="str">
        <f>'Rekapitulace stavby'!K6</f>
        <v>Oprava trati v úseku Frýdek- Místek - Frýdlant nad Ostravicí - Ostravice</v>
      </c>
      <c r="F7" s="251"/>
      <c r="G7" s="251"/>
      <c r="H7" s="251"/>
      <c r="L7" s="19"/>
    </row>
    <row r="8" spans="1:46" s="1" customFormat="1" ht="12" hidden="1" customHeight="1">
      <c r="B8" s="19"/>
      <c r="D8" s="26" t="s">
        <v>115</v>
      </c>
      <c r="L8" s="19"/>
    </row>
    <row r="9" spans="1:46" s="2" customFormat="1" ht="16.5" hidden="1" customHeight="1">
      <c r="A9" s="31"/>
      <c r="B9" s="32"/>
      <c r="C9" s="31"/>
      <c r="D9" s="31"/>
      <c r="E9" s="250" t="s">
        <v>307</v>
      </c>
      <c r="F9" s="252"/>
      <c r="G9" s="252"/>
      <c r="H9" s="25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140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12" t="s">
        <v>330</v>
      </c>
      <c r="F11" s="252"/>
      <c r="G11" s="252"/>
      <c r="H11" s="252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31. 1. 2023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">
        <v>26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">
        <v>308</v>
      </c>
      <c r="F17" s="31"/>
      <c r="G17" s="31"/>
      <c r="H17" s="31"/>
      <c r="I17" s="26" t="s">
        <v>28</v>
      </c>
      <c r="J17" s="24" t="s">
        <v>29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30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53" t="str">
        <f>'Rekapitulace stavby'!E14</f>
        <v>Vyplň údaj</v>
      </c>
      <c r="F20" s="217"/>
      <c r="G20" s="217"/>
      <c r="H20" s="217"/>
      <c r="I20" s="26" t="s">
        <v>28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32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28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34</v>
      </c>
      <c r="E25" s="31"/>
      <c r="F25" s="31"/>
      <c r="G25" s="31"/>
      <c r="H25" s="31"/>
      <c r="I25" s="26" t="s">
        <v>25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28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35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22" t="s">
        <v>1</v>
      </c>
      <c r="F29" s="222"/>
      <c r="G29" s="222"/>
      <c r="H29" s="22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36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38</v>
      </c>
      <c r="G34" s="31"/>
      <c r="H34" s="31"/>
      <c r="I34" s="35" t="s">
        <v>37</v>
      </c>
      <c r="J34" s="35" t="s">
        <v>39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40</v>
      </c>
      <c r="E35" s="26" t="s">
        <v>41</v>
      </c>
      <c r="F35" s="103">
        <f>ROUND((SUM(BE121:BE166)),  2)</f>
        <v>0</v>
      </c>
      <c r="G35" s="31"/>
      <c r="H35" s="31"/>
      <c r="I35" s="104">
        <v>0.21</v>
      </c>
      <c r="J35" s="103">
        <f>ROUND(((SUM(BE121:BE166))*I35),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103">
        <f>ROUND((SUM(BF121:BF166)),  2)</f>
        <v>0</v>
      </c>
      <c r="G36" s="31"/>
      <c r="H36" s="31"/>
      <c r="I36" s="104">
        <v>0.15</v>
      </c>
      <c r="J36" s="103">
        <f>ROUND(((SUM(BF121:BF166))*I36),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103">
        <f>ROUND((SUM(BG121:BG166)),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44</v>
      </c>
      <c r="F38" s="103">
        <f>ROUND((SUM(BH121:BH166)),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45</v>
      </c>
      <c r="F39" s="103">
        <f>ROUND((SUM(BI121:BI166)),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46</v>
      </c>
      <c r="E41" s="59"/>
      <c r="F41" s="59"/>
      <c r="G41" s="107" t="s">
        <v>47</v>
      </c>
      <c r="H41" s="108" t="s">
        <v>48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51</v>
      </c>
      <c r="E61" s="34"/>
      <c r="F61" s="111" t="s">
        <v>52</v>
      </c>
      <c r="G61" s="44" t="s">
        <v>51</v>
      </c>
      <c r="H61" s="34"/>
      <c r="I61" s="34"/>
      <c r="J61" s="112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51</v>
      </c>
      <c r="E76" s="34"/>
      <c r="F76" s="111" t="s">
        <v>52</v>
      </c>
      <c r="G76" s="44" t="s">
        <v>51</v>
      </c>
      <c r="H76" s="34"/>
      <c r="I76" s="34"/>
      <c r="J76" s="112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50" t="str">
        <f>E7</f>
        <v>Oprava trati v úseku Frýdek- Místek - Frýdlant nad Ostravicí - Ostravice</v>
      </c>
      <c r="F85" s="251"/>
      <c r="G85" s="251"/>
      <c r="H85" s="25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115</v>
      </c>
      <c r="L86" s="19"/>
    </row>
    <row r="87" spans="1:31" s="2" customFormat="1" ht="16.5" customHeight="1">
      <c r="A87" s="31"/>
      <c r="B87" s="32"/>
      <c r="C87" s="31"/>
      <c r="D87" s="31"/>
      <c r="E87" s="250" t="s">
        <v>307</v>
      </c>
      <c r="F87" s="252"/>
      <c r="G87" s="252"/>
      <c r="H87" s="25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140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12" t="str">
        <f>E11</f>
        <v>PS 01.2 - Práce pro SSZT Frýdlant nad Ostravicí - Ostravice Sborník ÚOŽI</v>
      </c>
      <c r="F89" s="252"/>
      <c r="G89" s="252"/>
      <c r="H89" s="252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 xml:space="preserve"> </v>
      </c>
      <c r="G91" s="31"/>
      <c r="H91" s="31"/>
      <c r="I91" s="26" t="s">
        <v>22</v>
      </c>
      <c r="J91" s="54" t="str">
        <f>IF(J14="","",J14)</f>
        <v>31. 1. 2023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>Správa železnic s.o.,OŘ Ostrava,SSZT Ostrava</v>
      </c>
      <c r="G93" s="31"/>
      <c r="H93" s="31"/>
      <c r="I93" s="26" t="s">
        <v>32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30</v>
      </c>
      <c r="D94" s="31"/>
      <c r="E94" s="31"/>
      <c r="F94" s="24" t="str">
        <f>IF(E20="","",E20)</f>
        <v>Vyplň údaj</v>
      </c>
      <c r="G94" s="31"/>
      <c r="H94" s="31"/>
      <c r="I94" s="26" t="s">
        <v>34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119</v>
      </c>
      <c r="D96" s="105"/>
      <c r="E96" s="105"/>
      <c r="F96" s="105"/>
      <c r="G96" s="105"/>
      <c r="H96" s="105"/>
      <c r="I96" s="105"/>
      <c r="J96" s="114" t="s">
        <v>120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121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122</v>
      </c>
    </row>
    <row r="99" spans="1:47" s="9" customFormat="1" ht="24.95" customHeight="1">
      <c r="B99" s="116"/>
      <c r="D99" s="117" t="s">
        <v>143</v>
      </c>
      <c r="E99" s="118"/>
      <c r="F99" s="118"/>
      <c r="G99" s="118"/>
      <c r="H99" s="118"/>
      <c r="I99" s="118"/>
      <c r="J99" s="119">
        <f>J122</f>
        <v>0</v>
      </c>
      <c r="L99" s="116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124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50" t="str">
        <f>E7</f>
        <v>Oprava trati v úseku Frýdek- Místek - Frýdlant nad Ostravicí - Ostravice</v>
      </c>
      <c r="F109" s="251"/>
      <c r="G109" s="251"/>
      <c r="H109" s="25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9"/>
      <c r="C110" s="26" t="s">
        <v>115</v>
      </c>
      <c r="L110" s="19"/>
    </row>
    <row r="111" spans="1:47" s="2" customFormat="1" ht="16.5" customHeight="1">
      <c r="A111" s="31"/>
      <c r="B111" s="32"/>
      <c r="C111" s="31"/>
      <c r="D111" s="31"/>
      <c r="E111" s="250" t="s">
        <v>307</v>
      </c>
      <c r="F111" s="252"/>
      <c r="G111" s="252"/>
      <c r="H111" s="252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140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12" t="str">
        <f>E11</f>
        <v>PS 01.2 - Práce pro SSZT Frýdlant nad Ostravicí - Ostravice Sborník ÚOŽI</v>
      </c>
      <c r="F113" s="252"/>
      <c r="G113" s="252"/>
      <c r="H113" s="252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1"/>
      <c r="E115" s="31"/>
      <c r="F115" s="24" t="str">
        <f>F14</f>
        <v xml:space="preserve"> </v>
      </c>
      <c r="G115" s="31"/>
      <c r="H115" s="31"/>
      <c r="I115" s="26" t="s">
        <v>22</v>
      </c>
      <c r="J115" s="54" t="str">
        <f>IF(J14="","",J14)</f>
        <v>31. 1. 2023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1"/>
      <c r="E117" s="31"/>
      <c r="F117" s="24" t="str">
        <f>E17</f>
        <v>Správa železnic s.o.,OŘ Ostrava,SSZT Ostrava</v>
      </c>
      <c r="G117" s="31"/>
      <c r="H117" s="31"/>
      <c r="I117" s="26" t="s">
        <v>32</v>
      </c>
      <c r="J117" s="29" t="str">
        <f>E23</f>
        <v xml:space="preserve"> 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30</v>
      </c>
      <c r="D118" s="31"/>
      <c r="E118" s="31"/>
      <c r="F118" s="24" t="str">
        <f>IF(E20="","",E20)</f>
        <v>Vyplň údaj</v>
      </c>
      <c r="G118" s="31"/>
      <c r="H118" s="31"/>
      <c r="I118" s="26" t="s">
        <v>34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0" customFormat="1" ht="29.25" customHeight="1">
      <c r="A120" s="120"/>
      <c r="B120" s="121"/>
      <c r="C120" s="122" t="s">
        <v>125</v>
      </c>
      <c r="D120" s="123" t="s">
        <v>61</v>
      </c>
      <c r="E120" s="123" t="s">
        <v>57</v>
      </c>
      <c r="F120" s="123" t="s">
        <v>58</v>
      </c>
      <c r="G120" s="123" t="s">
        <v>126</v>
      </c>
      <c r="H120" s="123" t="s">
        <v>127</v>
      </c>
      <c r="I120" s="123" t="s">
        <v>128</v>
      </c>
      <c r="J120" s="123" t="s">
        <v>120</v>
      </c>
      <c r="K120" s="124" t="s">
        <v>129</v>
      </c>
      <c r="L120" s="125"/>
      <c r="M120" s="61" t="s">
        <v>1</v>
      </c>
      <c r="N120" s="62" t="s">
        <v>40</v>
      </c>
      <c r="O120" s="62" t="s">
        <v>130</v>
      </c>
      <c r="P120" s="62" t="s">
        <v>131</v>
      </c>
      <c r="Q120" s="62" t="s">
        <v>132</v>
      </c>
      <c r="R120" s="62" t="s">
        <v>133</v>
      </c>
      <c r="S120" s="62" t="s">
        <v>134</v>
      </c>
      <c r="T120" s="63" t="s">
        <v>135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9" customHeight="1">
      <c r="A121" s="31"/>
      <c r="B121" s="32"/>
      <c r="C121" s="68" t="s">
        <v>136</v>
      </c>
      <c r="D121" s="31"/>
      <c r="E121" s="31"/>
      <c r="F121" s="31"/>
      <c r="G121" s="31"/>
      <c r="H121" s="31"/>
      <c r="I121" s="31"/>
      <c r="J121" s="126">
        <f>BK121</f>
        <v>0</v>
      </c>
      <c r="K121" s="31"/>
      <c r="L121" s="32"/>
      <c r="M121" s="64"/>
      <c r="N121" s="55"/>
      <c r="O121" s="65"/>
      <c r="P121" s="127">
        <f>P122</f>
        <v>0</v>
      </c>
      <c r="Q121" s="65"/>
      <c r="R121" s="127">
        <f>R122</f>
        <v>0</v>
      </c>
      <c r="S121" s="65"/>
      <c r="T121" s="128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75</v>
      </c>
      <c r="AU121" s="16" t="s">
        <v>122</v>
      </c>
      <c r="BK121" s="129">
        <f>BK122</f>
        <v>0</v>
      </c>
    </row>
    <row r="122" spans="1:65" s="11" customFormat="1" ht="25.9" customHeight="1">
      <c r="B122" s="130"/>
      <c r="D122" s="131" t="s">
        <v>75</v>
      </c>
      <c r="E122" s="132" t="s">
        <v>194</v>
      </c>
      <c r="F122" s="132" t="s">
        <v>195</v>
      </c>
      <c r="I122" s="133"/>
      <c r="J122" s="134">
        <f>BK122</f>
        <v>0</v>
      </c>
      <c r="L122" s="130"/>
      <c r="M122" s="145"/>
      <c r="N122" s="146"/>
      <c r="O122" s="146"/>
      <c r="P122" s="147">
        <f>SUM(P123:P166)</f>
        <v>0</v>
      </c>
      <c r="Q122" s="146"/>
      <c r="R122" s="147">
        <f>SUM(R123:R166)</f>
        <v>0</v>
      </c>
      <c r="S122" s="146"/>
      <c r="T122" s="148">
        <f>SUM(T123:T166)</f>
        <v>0</v>
      </c>
      <c r="AR122" s="131" t="s">
        <v>151</v>
      </c>
      <c r="AT122" s="139" t="s">
        <v>75</v>
      </c>
      <c r="AU122" s="139" t="s">
        <v>76</v>
      </c>
      <c r="AY122" s="131" t="s">
        <v>139</v>
      </c>
      <c r="BK122" s="140">
        <f>SUM(BK123:BK166)</f>
        <v>0</v>
      </c>
    </row>
    <row r="123" spans="1:65" s="2" customFormat="1" ht="44.25" customHeight="1">
      <c r="A123" s="31"/>
      <c r="B123" s="151"/>
      <c r="C123" s="152" t="s">
        <v>83</v>
      </c>
      <c r="D123" s="152" t="s">
        <v>146</v>
      </c>
      <c r="E123" s="153" t="s">
        <v>331</v>
      </c>
      <c r="F123" s="154" t="s">
        <v>332</v>
      </c>
      <c r="G123" s="155" t="s">
        <v>180</v>
      </c>
      <c r="H123" s="156">
        <v>12</v>
      </c>
      <c r="I123" s="157"/>
      <c r="J123" s="158">
        <f>ROUND(I123*H123,2)</f>
        <v>0</v>
      </c>
      <c r="K123" s="154" t="s">
        <v>150</v>
      </c>
      <c r="L123" s="32"/>
      <c r="M123" s="159" t="s">
        <v>1</v>
      </c>
      <c r="N123" s="160" t="s">
        <v>41</v>
      </c>
      <c r="O123" s="57"/>
      <c r="P123" s="161">
        <f>O123*H123</f>
        <v>0</v>
      </c>
      <c r="Q123" s="161">
        <v>0</v>
      </c>
      <c r="R123" s="161">
        <f>Q123*H123</f>
        <v>0</v>
      </c>
      <c r="S123" s="161">
        <v>0</v>
      </c>
      <c r="T123" s="16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63" t="s">
        <v>205</v>
      </c>
      <c r="AT123" s="163" t="s">
        <v>146</v>
      </c>
      <c r="AU123" s="163" t="s">
        <v>83</v>
      </c>
      <c r="AY123" s="16" t="s">
        <v>139</v>
      </c>
      <c r="BE123" s="164">
        <f>IF(N123="základní",J123,0)</f>
        <v>0</v>
      </c>
      <c r="BF123" s="164">
        <f>IF(N123="snížená",J123,0)</f>
        <v>0</v>
      </c>
      <c r="BG123" s="164">
        <f>IF(N123="zákl. přenesená",J123,0)</f>
        <v>0</v>
      </c>
      <c r="BH123" s="164">
        <f>IF(N123="sníž. přenesená",J123,0)</f>
        <v>0</v>
      </c>
      <c r="BI123" s="164">
        <f>IF(N123="nulová",J123,0)</f>
        <v>0</v>
      </c>
      <c r="BJ123" s="16" t="s">
        <v>83</v>
      </c>
      <c r="BK123" s="164">
        <f>ROUND(I123*H123,2)</f>
        <v>0</v>
      </c>
      <c r="BL123" s="16" t="s">
        <v>205</v>
      </c>
      <c r="BM123" s="163" t="s">
        <v>333</v>
      </c>
    </row>
    <row r="124" spans="1:65" s="13" customFormat="1" ht="11.25">
      <c r="B124" s="180"/>
      <c r="D124" s="165" t="s">
        <v>166</v>
      </c>
      <c r="E124" s="181" t="s">
        <v>1</v>
      </c>
      <c r="F124" s="182" t="s">
        <v>334</v>
      </c>
      <c r="H124" s="183">
        <v>6</v>
      </c>
      <c r="I124" s="184"/>
      <c r="L124" s="180"/>
      <c r="M124" s="185"/>
      <c r="N124" s="186"/>
      <c r="O124" s="186"/>
      <c r="P124" s="186"/>
      <c r="Q124" s="186"/>
      <c r="R124" s="186"/>
      <c r="S124" s="186"/>
      <c r="T124" s="187"/>
      <c r="AT124" s="181" t="s">
        <v>166</v>
      </c>
      <c r="AU124" s="181" t="s">
        <v>83</v>
      </c>
      <c r="AV124" s="13" t="s">
        <v>85</v>
      </c>
      <c r="AW124" s="13" t="s">
        <v>33</v>
      </c>
      <c r="AX124" s="13" t="s">
        <v>76</v>
      </c>
      <c r="AY124" s="181" t="s">
        <v>139</v>
      </c>
    </row>
    <row r="125" spans="1:65" s="13" customFormat="1" ht="11.25">
      <c r="B125" s="180"/>
      <c r="D125" s="165" t="s">
        <v>166</v>
      </c>
      <c r="E125" s="181" t="s">
        <v>1</v>
      </c>
      <c r="F125" s="182" t="s">
        <v>335</v>
      </c>
      <c r="H125" s="183">
        <v>6</v>
      </c>
      <c r="I125" s="184"/>
      <c r="L125" s="180"/>
      <c r="M125" s="185"/>
      <c r="N125" s="186"/>
      <c r="O125" s="186"/>
      <c r="P125" s="186"/>
      <c r="Q125" s="186"/>
      <c r="R125" s="186"/>
      <c r="S125" s="186"/>
      <c r="T125" s="187"/>
      <c r="AT125" s="181" t="s">
        <v>166</v>
      </c>
      <c r="AU125" s="181" t="s">
        <v>83</v>
      </c>
      <c r="AV125" s="13" t="s">
        <v>85</v>
      </c>
      <c r="AW125" s="13" t="s">
        <v>33</v>
      </c>
      <c r="AX125" s="13" t="s">
        <v>76</v>
      </c>
      <c r="AY125" s="181" t="s">
        <v>139</v>
      </c>
    </row>
    <row r="126" spans="1:65" s="14" customFormat="1" ht="11.25">
      <c r="B126" s="188"/>
      <c r="D126" s="165" t="s">
        <v>166</v>
      </c>
      <c r="E126" s="189" t="s">
        <v>1</v>
      </c>
      <c r="F126" s="190" t="s">
        <v>169</v>
      </c>
      <c r="H126" s="191">
        <v>12</v>
      </c>
      <c r="I126" s="192"/>
      <c r="L126" s="188"/>
      <c r="M126" s="193"/>
      <c r="N126" s="194"/>
      <c r="O126" s="194"/>
      <c r="P126" s="194"/>
      <c r="Q126" s="194"/>
      <c r="R126" s="194"/>
      <c r="S126" s="194"/>
      <c r="T126" s="195"/>
      <c r="AT126" s="189" t="s">
        <v>166</v>
      </c>
      <c r="AU126" s="189" t="s">
        <v>83</v>
      </c>
      <c r="AV126" s="14" t="s">
        <v>151</v>
      </c>
      <c r="AW126" s="14" t="s">
        <v>33</v>
      </c>
      <c r="AX126" s="14" t="s">
        <v>83</v>
      </c>
      <c r="AY126" s="189" t="s">
        <v>139</v>
      </c>
    </row>
    <row r="127" spans="1:65" s="2" customFormat="1" ht="16.5" customHeight="1">
      <c r="A127" s="31"/>
      <c r="B127" s="151"/>
      <c r="C127" s="152" t="s">
        <v>85</v>
      </c>
      <c r="D127" s="152" t="s">
        <v>146</v>
      </c>
      <c r="E127" s="153" t="s">
        <v>336</v>
      </c>
      <c r="F127" s="154" t="s">
        <v>337</v>
      </c>
      <c r="G127" s="155" t="s">
        <v>212</v>
      </c>
      <c r="H127" s="156">
        <v>12</v>
      </c>
      <c r="I127" s="157"/>
      <c r="J127" s="158">
        <f>ROUND(I127*H127,2)</f>
        <v>0</v>
      </c>
      <c r="K127" s="154" t="s">
        <v>150</v>
      </c>
      <c r="L127" s="32"/>
      <c r="M127" s="159" t="s">
        <v>1</v>
      </c>
      <c r="N127" s="160" t="s">
        <v>41</v>
      </c>
      <c r="O127" s="57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63" t="s">
        <v>205</v>
      </c>
      <c r="AT127" s="163" t="s">
        <v>146</v>
      </c>
      <c r="AU127" s="163" t="s">
        <v>83</v>
      </c>
      <c r="AY127" s="16" t="s">
        <v>139</v>
      </c>
      <c r="BE127" s="164">
        <f>IF(N127="základní",J127,0)</f>
        <v>0</v>
      </c>
      <c r="BF127" s="164">
        <f>IF(N127="snížená",J127,0)</f>
        <v>0</v>
      </c>
      <c r="BG127" s="164">
        <f>IF(N127="zákl. přenesená",J127,0)</f>
        <v>0</v>
      </c>
      <c r="BH127" s="164">
        <f>IF(N127="sníž. přenesená",J127,0)</f>
        <v>0</v>
      </c>
      <c r="BI127" s="164">
        <f>IF(N127="nulová",J127,0)</f>
        <v>0</v>
      </c>
      <c r="BJ127" s="16" t="s">
        <v>83</v>
      </c>
      <c r="BK127" s="164">
        <f>ROUND(I127*H127,2)</f>
        <v>0</v>
      </c>
      <c r="BL127" s="16" t="s">
        <v>205</v>
      </c>
      <c r="BM127" s="163" t="s">
        <v>338</v>
      </c>
    </row>
    <row r="128" spans="1:65" s="13" customFormat="1" ht="11.25">
      <c r="B128" s="180"/>
      <c r="D128" s="165" t="s">
        <v>166</v>
      </c>
      <c r="E128" s="181" t="s">
        <v>1</v>
      </c>
      <c r="F128" s="182" t="s">
        <v>334</v>
      </c>
      <c r="H128" s="183">
        <v>6</v>
      </c>
      <c r="I128" s="184"/>
      <c r="L128" s="180"/>
      <c r="M128" s="185"/>
      <c r="N128" s="186"/>
      <c r="O128" s="186"/>
      <c r="P128" s="186"/>
      <c r="Q128" s="186"/>
      <c r="R128" s="186"/>
      <c r="S128" s="186"/>
      <c r="T128" s="187"/>
      <c r="AT128" s="181" t="s">
        <v>166</v>
      </c>
      <c r="AU128" s="181" t="s">
        <v>83</v>
      </c>
      <c r="AV128" s="13" t="s">
        <v>85</v>
      </c>
      <c r="AW128" s="13" t="s">
        <v>33</v>
      </c>
      <c r="AX128" s="13" t="s">
        <v>76</v>
      </c>
      <c r="AY128" s="181" t="s">
        <v>139</v>
      </c>
    </row>
    <row r="129" spans="1:65" s="13" customFormat="1" ht="11.25">
      <c r="B129" s="180"/>
      <c r="D129" s="165" t="s">
        <v>166</v>
      </c>
      <c r="E129" s="181" t="s">
        <v>1</v>
      </c>
      <c r="F129" s="182" t="s">
        <v>335</v>
      </c>
      <c r="H129" s="183">
        <v>6</v>
      </c>
      <c r="I129" s="184"/>
      <c r="L129" s="180"/>
      <c r="M129" s="185"/>
      <c r="N129" s="186"/>
      <c r="O129" s="186"/>
      <c r="P129" s="186"/>
      <c r="Q129" s="186"/>
      <c r="R129" s="186"/>
      <c r="S129" s="186"/>
      <c r="T129" s="187"/>
      <c r="AT129" s="181" t="s">
        <v>166</v>
      </c>
      <c r="AU129" s="181" t="s">
        <v>83</v>
      </c>
      <c r="AV129" s="13" t="s">
        <v>85</v>
      </c>
      <c r="AW129" s="13" t="s">
        <v>33</v>
      </c>
      <c r="AX129" s="13" t="s">
        <v>76</v>
      </c>
      <c r="AY129" s="181" t="s">
        <v>139</v>
      </c>
    </row>
    <row r="130" spans="1:65" s="14" customFormat="1" ht="11.25">
      <c r="B130" s="188"/>
      <c r="D130" s="165" t="s">
        <v>166</v>
      </c>
      <c r="E130" s="189" t="s">
        <v>1</v>
      </c>
      <c r="F130" s="190" t="s">
        <v>169</v>
      </c>
      <c r="H130" s="191">
        <v>12</v>
      </c>
      <c r="I130" s="192"/>
      <c r="L130" s="188"/>
      <c r="M130" s="193"/>
      <c r="N130" s="194"/>
      <c r="O130" s="194"/>
      <c r="P130" s="194"/>
      <c r="Q130" s="194"/>
      <c r="R130" s="194"/>
      <c r="S130" s="194"/>
      <c r="T130" s="195"/>
      <c r="AT130" s="189" t="s">
        <v>166</v>
      </c>
      <c r="AU130" s="189" t="s">
        <v>83</v>
      </c>
      <c r="AV130" s="14" t="s">
        <v>151</v>
      </c>
      <c r="AW130" s="14" t="s">
        <v>33</v>
      </c>
      <c r="AX130" s="14" t="s">
        <v>83</v>
      </c>
      <c r="AY130" s="189" t="s">
        <v>139</v>
      </c>
    </row>
    <row r="131" spans="1:65" s="2" customFormat="1" ht="16.5" customHeight="1">
      <c r="A131" s="31"/>
      <c r="B131" s="151"/>
      <c r="C131" s="152" t="s">
        <v>159</v>
      </c>
      <c r="D131" s="152" t="s">
        <v>146</v>
      </c>
      <c r="E131" s="153" t="s">
        <v>339</v>
      </c>
      <c r="F131" s="154" t="s">
        <v>340</v>
      </c>
      <c r="G131" s="155" t="s">
        <v>212</v>
      </c>
      <c r="H131" s="156">
        <v>12</v>
      </c>
      <c r="I131" s="157"/>
      <c r="J131" s="158">
        <f>ROUND(I131*H131,2)</f>
        <v>0</v>
      </c>
      <c r="K131" s="154" t="s">
        <v>150</v>
      </c>
      <c r="L131" s="32"/>
      <c r="M131" s="159" t="s">
        <v>1</v>
      </c>
      <c r="N131" s="160" t="s">
        <v>41</v>
      </c>
      <c r="O131" s="57"/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3" t="s">
        <v>205</v>
      </c>
      <c r="AT131" s="163" t="s">
        <v>146</v>
      </c>
      <c r="AU131" s="163" t="s">
        <v>83</v>
      </c>
      <c r="AY131" s="16" t="s">
        <v>139</v>
      </c>
      <c r="BE131" s="164">
        <f>IF(N131="základní",J131,0)</f>
        <v>0</v>
      </c>
      <c r="BF131" s="164">
        <f>IF(N131="snížená",J131,0)</f>
        <v>0</v>
      </c>
      <c r="BG131" s="164">
        <f>IF(N131="zákl. přenesená",J131,0)</f>
        <v>0</v>
      </c>
      <c r="BH131" s="164">
        <f>IF(N131="sníž. přenesená",J131,0)</f>
        <v>0</v>
      </c>
      <c r="BI131" s="164">
        <f>IF(N131="nulová",J131,0)</f>
        <v>0</v>
      </c>
      <c r="BJ131" s="16" t="s">
        <v>83</v>
      </c>
      <c r="BK131" s="164">
        <f>ROUND(I131*H131,2)</f>
        <v>0</v>
      </c>
      <c r="BL131" s="16" t="s">
        <v>205</v>
      </c>
      <c r="BM131" s="163" t="s">
        <v>341</v>
      </c>
    </row>
    <row r="132" spans="1:65" s="13" customFormat="1" ht="11.25">
      <c r="B132" s="180"/>
      <c r="D132" s="165" t="s">
        <v>166</v>
      </c>
      <c r="E132" s="181" t="s">
        <v>1</v>
      </c>
      <c r="F132" s="182" t="s">
        <v>177</v>
      </c>
      <c r="H132" s="183">
        <v>6</v>
      </c>
      <c r="I132" s="184"/>
      <c r="L132" s="180"/>
      <c r="M132" s="185"/>
      <c r="N132" s="186"/>
      <c r="O132" s="186"/>
      <c r="P132" s="186"/>
      <c r="Q132" s="186"/>
      <c r="R132" s="186"/>
      <c r="S132" s="186"/>
      <c r="T132" s="187"/>
      <c r="AT132" s="181" t="s">
        <v>166</v>
      </c>
      <c r="AU132" s="181" t="s">
        <v>83</v>
      </c>
      <c r="AV132" s="13" t="s">
        <v>85</v>
      </c>
      <c r="AW132" s="13" t="s">
        <v>33</v>
      </c>
      <c r="AX132" s="13" t="s">
        <v>76</v>
      </c>
      <c r="AY132" s="181" t="s">
        <v>139</v>
      </c>
    </row>
    <row r="133" spans="1:65" s="13" customFormat="1" ht="11.25">
      <c r="B133" s="180"/>
      <c r="D133" s="165" t="s">
        <v>166</v>
      </c>
      <c r="E133" s="181" t="s">
        <v>1</v>
      </c>
      <c r="F133" s="182" t="s">
        <v>342</v>
      </c>
      <c r="H133" s="183">
        <v>6</v>
      </c>
      <c r="I133" s="184"/>
      <c r="L133" s="180"/>
      <c r="M133" s="185"/>
      <c r="N133" s="186"/>
      <c r="O133" s="186"/>
      <c r="P133" s="186"/>
      <c r="Q133" s="186"/>
      <c r="R133" s="186"/>
      <c r="S133" s="186"/>
      <c r="T133" s="187"/>
      <c r="AT133" s="181" t="s">
        <v>166</v>
      </c>
      <c r="AU133" s="181" t="s">
        <v>83</v>
      </c>
      <c r="AV133" s="13" t="s">
        <v>85</v>
      </c>
      <c r="AW133" s="13" t="s">
        <v>33</v>
      </c>
      <c r="AX133" s="13" t="s">
        <v>76</v>
      </c>
      <c r="AY133" s="181" t="s">
        <v>139</v>
      </c>
    </row>
    <row r="134" spans="1:65" s="14" customFormat="1" ht="11.25">
      <c r="B134" s="188"/>
      <c r="D134" s="165" t="s">
        <v>166</v>
      </c>
      <c r="E134" s="189" t="s">
        <v>1</v>
      </c>
      <c r="F134" s="190" t="s">
        <v>169</v>
      </c>
      <c r="H134" s="191">
        <v>12</v>
      </c>
      <c r="I134" s="192"/>
      <c r="L134" s="188"/>
      <c r="M134" s="193"/>
      <c r="N134" s="194"/>
      <c r="O134" s="194"/>
      <c r="P134" s="194"/>
      <c r="Q134" s="194"/>
      <c r="R134" s="194"/>
      <c r="S134" s="194"/>
      <c r="T134" s="195"/>
      <c r="AT134" s="189" t="s">
        <v>166</v>
      </c>
      <c r="AU134" s="189" t="s">
        <v>83</v>
      </c>
      <c r="AV134" s="14" t="s">
        <v>151</v>
      </c>
      <c r="AW134" s="14" t="s">
        <v>33</v>
      </c>
      <c r="AX134" s="14" t="s">
        <v>83</v>
      </c>
      <c r="AY134" s="189" t="s">
        <v>139</v>
      </c>
    </row>
    <row r="135" spans="1:65" s="2" customFormat="1" ht="16.5" customHeight="1">
      <c r="A135" s="31"/>
      <c r="B135" s="151"/>
      <c r="C135" s="152" t="s">
        <v>151</v>
      </c>
      <c r="D135" s="152" t="s">
        <v>146</v>
      </c>
      <c r="E135" s="153" t="s">
        <v>343</v>
      </c>
      <c r="F135" s="154" t="s">
        <v>344</v>
      </c>
      <c r="G135" s="155" t="s">
        <v>212</v>
      </c>
      <c r="H135" s="156">
        <v>12</v>
      </c>
      <c r="I135" s="157"/>
      <c r="J135" s="158">
        <f>ROUND(I135*H135,2)</f>
        <v>0</v>
      </c>
      <c r="K135" s="154" t="s">
        <v>150</v>
      </c>
      <c r="L135" s="32"/>
      <c r="M135" s="159" t="s">
        <v>1</v>
      </c>
      <c r="N135" s="160" t="s">
        <v>41</v>
      </c>
      <c r="O135" s="57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63" t="s">
        <v>205</v>
      </c>
      <c r="AT135" s="163" t="s">
        <v>146</v>
      </c>
      <c r="AU135" s="163" t="s">
        <v>83</v>
      </c>
      <c r="AY135" s="16" t="s">
        <v>139</v>
      </c>
      <c r="BE135" s="164">
        <f>IF(N135="základní",J135,0)</f>
        <v>0</v>
      </c>
      <c r="BF135" s="164">
        <f>IF(N135="snížená",J135,0)</f>
        <v>0</v>
      </c>
      <c r="BG135" s="164">
        <f>IF(N135="zákl. přenesená",J135,0)</f>
        <v>0</v>
      </c>
      <c r="BH135" s="164">
        <f>IF(N135="sníž. přenesená",J135,0)</f>
        <v>0</v>
      </c>
      <c r="BI135" s="164">
        <f>IF(N135="nulová",J135,0)</f>
        <v>0</v>
      </c>
      <c r="BJ135" s="16" t="s">
        <v>83</v>
      </c>
      <c r="BK135" s="164">
        <f>ROUND(I135*H135,2)</f>
        <v>0</v>
      </c>
      <c r="BL135" s="16" t="s">
        <v>205</v>
      </c>
      <c r="BM135" s="163" t="s">
        <v>345</v>
      </c>
    </row>
    <row r="136" spans="1:65" s="13" customFormat="1" ht="11.25">
      <c r="B136" s="180"/>
      <c r="D136" s="165" t="s">
        <v>166</v>
      </c>
      <c r="E136" s="181" t="s">
        <v>1</v>
      </c>
      <c r="F136" s="182" t="s">
        <v>177</v>
      </c>
      <c r="H136" s="183">
        <v>6</v>
      </c>
      <c r="I136" s="184"/>
      <c r="L136" s="180"/>
      <c r="M136" s="185"/>
      <c r="N136" s="186"/>
      <c r="O136" s="186"/>
      <c r="P136" s="186"/>
      <c r="Q136" s="186"/>
      <c r="R136" s="186"/>
      <c r="S136" s="186"/>
      <c r="T136" s="187"/>
      <c r="AT136" s="181" t="s">
        <v>166</v>
      </c>
      <c r="AU136" s="181" t="s">
        <v>83</v>
      </c>
      <c r="AV136" s="13" t="s">
        <v>85</v>
      </c>
      <c r="AW136" s="13" t="s">
        <v>33</v>
      </c>
      <c r="AX136" s="13" t="s">
        <v>76</v>
      </c>
      <c r="AY136" s="181" t="s">
        <v>139</v>
      </c>
    </row>
    <row r="137" spans="1:65" s="13" customFormat="1" ht="11.25">
      <c r="B137" s="180"/>
      <c r="D137" s="165" t="s">
        <v>166</v>
      </c>
      <c r="E137" s="181" t="s">
        <v>1</v>
      </c>
      <c r="F137" s="182" t="s">
        <v>346</v>
      </c>
      <c r="H137" s="183">
        <v>6</v>
      </c>
      <c r="I137" s="184"/>
      <c r="L137" s="180"/>
      <c r="M137" s="185"/>
      <c r="N137" s="186"/>
      <c r="O137" s="186"/>
      <c r="P137" s="186"/>
      <c r="Q137" s="186"/>
      <c r="R137" s="186"/>
      <c r="S137" s="186"/>
      <c r="T137" s="187"/>
      <c r="AT137" s="181" t="s">
        <v>166</v>
      </c>
      <c r="AU137" s="181" t="s">
        <v>83</v>
      </c>
      <c r="AV137" s="13" t="s">
        <v>85</v>
      </c>
      <c r="AW137" s="13" t="s">
        <v>33</v>
      </c>
      <c r="AX137" s="13" t="s">
        <v>76</v>
      </c>
      <c r="AY137" s="181" t="s">
        <v>139</v>
      </c>
    </row>
    <row r="138" spans="1:65" s="14" customFormat="1" ht="11.25">
      <c r="B138" s="188"/>
      <c r="D138" s="165" t="s">
        <v>166</v>
      </c>
      <c r="E138" s="189" t="s">
        <v>1</v>
      </c>
      <c r="F138" s="190" t="s">
        <v>169</v>
      </c>
      <c r="H138" s="191">
        <v>12</v>
      </c>
      <c r="I138" s="192"/>
      <c r="L138" s="188"/>
      <c r="M138" s="193"/>
      <c r="N138" s="194"/>
      <c r="O138" s="194"/>
      <c r="P138" s="194"/>
      <c r="Q138" s="194"/>
      <c r="R138" s="194"/>
      <c r="S138" s="194"/>
      <c r="T138" s="195"/>
      <c r="AT138" s="189" t="s">
        <v>166</v>
      </c>
      <c r="AU138" s="189" t="s">
        <v>83</v>
      </c>
      <c r="AV138" s="14" t="s">
        <v>151</v>
      </c>
      <c r="AW138" s="14" t="s">
        <v>33</v>
      </c>
      <c r="AX138" s="14" t="s">
        <v>83</v>
      </c>
      <c r="AY138" s="189" t="s">
        <v>139</v>
      </c>
    </row>
    <row r="139" spans="1:65" s="2" customFormat="1" ht="37.9" customHeight="1">
      <c r="A139" s="31"/>
      <c r="B139" s="151"/>
      <c r="C139" s="152" t="s">
        <v>144</v>
      </c>
      <c r="D139" s="152" t="s">
        <v>146</v>
      </c>
      <c r="E139" s="153" t="s">
        <v>347</v>
      </c>
      <c r="F139" s="154" t="s">
        <v>348</v>
      </c>
      <c r="G139" s="155" t="s">
        <v>212</v>
      </c>
      <c r="H139" s="156">
        <v>24</v>
      </c>
      <c r="I139" s="157"/>
      <c r="J139" s="158">
        <f>ROUND(I139*H139,2)</f>
        <v>0</v>
      </c>
      <c r="K139" s="154" t="s">
        <v>150</v>
      </c>
      <c r="L139" s="32"/>
      <c r="M139" s="159" t="s">
        <v>1</v>
      </c>
      <c r="N139" s="160" t="s">
        <v>41</v>
      </c>
      <c r="O139" s="57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63" t="s">
        <v>205</v>
      </c>
      <c r="AT139" s="163" t="s">
        <v>146</v>
      </c>
      <c r="AU139" s="163" t="s">
        <v>83</v>
      </c>
      <c r="AY139" s="16" t="s">
        <v>139</v>
      </c>
      <c r="BE139" s="164">
        <f>IF(N139="základní",J139,0)</f>
        <v>0</v>
      </c>
      <c r="BF139" s="164">
        <f>IF(N139="snížená",J139,0)</f>
        <v>0</v>
      </c>
      <c r="BG139" s="164">
        <f>IF(N139="zákl. přenesená",J139,0)</f>
        <v>0</v>
      </c>
      <c r="BH139" s="164">
        <f>IF(N139="sníž. přenesená",J139,0)</f>
        <v>0</v>
      </c>
      <c r="BI139" s="164">
        <f>IF(N139="nulová",J139,0)</f>
        <v>0</v>
      </c>
      <c r="BJ139" s="16" t="s">
        <v>83</v>
      </c>
      <c r="BK139" s="164">
        <f>ROUND(I139*H139,2)</f>
        <v>0</v>
      </c>
      <c r="BL139" s="16" t="s">
        <v>205</v>
      </c>
      <c r="BM139" s="163" t="s">
        <v>349</v>
      </c>
    </row>
    <row r="140" spans="1:65" s="13" customFormat="1" ht="11.25">
      <c r="B140" s="180"/>
      <c r="D140" s="165" t="s">
        <v>166</v>
      </c>
      <c r="E140" s="181" t="s">
        <v>1</v>
      </c>
      <c r="F140" s="182" t="s">
        <v>350</v>
      </c>
      <c r="H140" s="183">
        <v>12</v>
      </c>
      <c r="I140" s="184"/>
      <c r="L140" s="180"/>
      <c r="M140" s="185"/>
      <c r="N140" s="186"/>
      <c r="O140" s="186"/>
      <c r="P140" s="186"/>
      <c r="Q140" s="186"/>
      <c r="R140" s="186"/>
      <c r="S140" s="186"/>
      <c r="T140" s="187"/>
      <c r="AT140" s="181" t="s">
        <v>166</v>
      </c>
      <c r="AU140" s="181" t="s">
        <v>83</v>
      </c>
      <c r="AV140" s="13" t="s">
        <v>85</v>
      </c>
      <c r="AW140" s="13" t="s">
        <v>33</v>
      </c>
      <c r="AX140" s="13" t="s">
        <v>76</v>
      </c>
      <c r="AY140" s="181" t="s">
        <v>139</v>
      </c>
    </row>
    <row r="141" spans="1:65" s="13" customFormat="1" ht="11.25">
      <c r="B141" s="180"/>
      <c r="D141" s="165" t="s">
        <v>166</v>
      </c>
      <c r="E141" s="181" t="s">
        <v>1</v>
      </c>
      <c r="F141" s="182" t="s">
        <v>351</v>
      </c>
      <c r="H141" s="183">
        <v>12</v>
      </c>
      <c r="I141" s="184"/>
      <c r="L141" s="180"/>
      <c r="M141" s="185"/>
      <c r="N141" s="186"/>
      <c r="O141" s="186"/>
      <c r="P141" s="186"/>
      <c r="Q141" s="186"/>
      <c r="R141" s="186"/>
      <c r="S141" s="186"/>
      <c r="T141" s="187"/>
      <c r="AT141" s="181" t="s">
        <v>166</v>
      </c>
      <c r="AU141" s="181" t="s">
        <v>83</v>
      </c>
      <c r="AV141" s="13" t="s">
        <v>85</v>
      </c>
      <c r="AW141" s="13" t="s">
        <v>33</v>
      </c>
      <c r="AX141" s="13" t="s">
        <v>76</v>
      </c>
      <c r="AY141" s="181" t="s">
        <v>139</v>
      </c>
    </row>
    <row r="142" spans="1:65" s="14" customFormat="1" ht="11.25">
      <c r="B142" s="188"/>
      <c r="D142" s="165" t="s">
        <v>166</v>
      </c>
      <c r="E142" s="189" t="s">
        <v>1</v>
      </c>
      <c r="F142" s="190" t="s">
        <v>169</v>
      </c>
      <c r="H142" s="191">
        <v>24</v>
      </c>
      <c r="I142" s="192"/>
      <c r="L142" s="188"/>
      <c r="M142" s="193"/>
      <c r="N142" s="194"/>
      <c r="O142" s="194"/>
      <c r="P142" s="194"/>
      <c r="Q142" s="194"/>
      <c r="R142" s="194"/>
      <c r="S142" s="194"/>
      <c r="T142" s="195"/>
      <c r="AT142" s="189" t="s">
        <v>166</v>
      </c>
      <c r="AU142" s="189" t="s">
        <v>83</v>
      </c>
      <c r="AV142" s="14" t="s">
        <v>151</v>
      </c>
      <c r="AW142" s="14" t="s">
        <v>33</v>
      </c>
      <c r="AX142" s="14" t="s">
        <v>83</v>
      </c>
      <c r="AY142" s="189" t="s">
        <v>139</v>
      </c>
    </row>
    <row r="143" spans="1:65" s="2" customFormat="1" ht="16.5" customHeight="1">
      <c r="A143" s="31"/>
      <c r="B143" s="151"/>
      <c r="C143" s="152" t="s">
        <v>177</v>
      </c>
      <c r="D143" s="152" t="s">
        <v>146</v>
      </c>
      <c r="E143" s="153" t="s">
        <v>352</v>
      </c>
      <c r="F143" s="154" t="s">
        <v>353</v>
      </c>
      <c r="G143" s="155" t="s">
        <v>212</v>
      </c>
      <c r="H143" s="156">
        <v>24</v>
      </c>
      <c r="I143" s="157"/>
      <c r="J143" s="158">
        <f>ROUND(I143*H143,2)</f>
        <v>0</v>
      </c>
      <c r="K143" s="154" t="s">
        <v>150</v>
      </c>
      <c r="L143" s="32"/>
      <c r="M143" s="159" t="s">
        <v>1</v>
      </c>
      <c r="N143" s="160" t="s">
        <v>41</v>
      </c>
      <c r="O143" s="57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63" t="s">
        <v>205</v>
      </c>
      <c r="AT143" s="163" t="s">
        <v>146</v>
      </c>
      <c r="AU143" s="163" t="s">
        <v>83</v>
      </c>
      <c r="AY143" s="16" t="s">
        <v>139</v>
      </c>
      <c r="BE143" s="164">
        <f>IF(N143="základní",J143,0)</f>
        <v>0</v>
      </c>
      <c r="BF143" s="164">
        <f>IF(N143="snížená",J143,0)</f>
        <v>0</v>
      </c>
      <c r="BG143" s="164">
        <f>IF(N143="zákl. přenesená",J143,0)</f>
        <v>0</v>
      </c>
      <c r="BH143" s="164">
        <f>IF(N143="sníž. přenesená",J143,0)</f>
        <v>0</v>
      </c>
      <c r="BI143" s="164">
        <f>IF(N143="nulová",J143,0)</f>
        <v>0</v>
      </c>
      <c r="BJ143" s="16" t="s">
        <v>83</v>
      </c>
      <c r="BK143" s="164">
        <f>ROUND(I143*H143,2)</f>
        <v>0</v>
      </c>
      <c r="BL143" s="16" t="s">
        <v>205</v>
      </c>
      <c r="BM143" s="163" t="s">
        <v>354</v>
      </c>
    </row>
    <row r="144" spans="1:65" s="13" customFormat="1" ht="11.25">
      <c r="B144" s="180"/>
      <c r="D144" s="165" t="s">
        <v>166</v>
      </c>
      <c r="E144" s="181" t="s">
        <v>1</v>
      </c>
      <c r="F144" s="182" t="s">
        <v>350</v>
      </c>
      <c r="H144" s="183">
        <v>12</v>
      </c>
      <c r="I144" s="184"/>
      <c r="L144" s="180"/>
      <c r="M144" s="185"/>
      <c r="N144" s="186"/>
      <c r="O144" s="186"/>
      <c r="P144" s="186"/>
      <c r="Q144" s="186"/>
      <c r="R144" s="186"/>
      <c r="S144" s="186"/>
      <c r="T144" s="187"/>
      <c r="AT144" s="181" t="s">
        <v>166</v>
      </c>
      <c r="AU144" s="181" t="s">
        <v>83</v>
      </c>
      <c r="AV144" s="13" t="s">
        <v>85</v>
      </c>
      <c r="AW144" s="13" t="s">
        <v>33</v>
      </c>
      <c r="AX144" s="13" t="s">
        <v>76</v>
      </c>
      <c r="AY144" s="181" t="s">
        <v>139</v>
      </c>
    </row>
    <row r="145" spans="1:65" s="13" customFormat="1" ht="11.25">
      <c r="B145" s="180"/>
      <c r="D145" s="165" t="s">
        <v>166</v>
      </c>
      <c r="E145" s="181" t="s">
        <v>1</v>
      </c>
      <c r="F145" s="182" t="s">
        <v>351</v>
      </c>
      <c r="H145" s="183">
        <v>12</v>
      </c>
      <c r="I145" s="184"/>
      <c r="L145" s="180"/>
      <c r="M145" s="185"/>
      <c r="N145" s="186"/>
      <c r="O145" s="186"/>
      <c r="P145" s="186"/>
      <c r="Q145" s="186"/>
      <c r="R145" s="186"/>
      <c r="S145" s="186"/>
      <c r="T145" s="187"/>
      <c r="AT145" s="181" t="s">
        <v>166</v>
      </c>
      <c r="AU145" s="181" t="s">
        <v>83</v>
      </c>
      <c r="AV145" s="13" t="s">
        <v>85</v>
      </c>
      <c r="AW145" s="13" t="s">
        <v>33</v>
      </c>
      <c r="AX145" s="13" t="s">
        <v>76</v>
      </c>
      <c r="AY145" s="181" t="s">
        <v>139</v>
      </c>
    </row>
    <row r="146" spans="1:65" s="14" customFormat="1" ht="11.25">
      <c r="B146" s="188"/>
      <c r="D146" s="165" t="s">
        <v>166</v>
      </c>
      <c r="E146" s="189" t="s">
        <v>1</v>
      </c>
      <c r="F146" s="190" t="s">
        <v>169</v>
      </c>
      <c r="H146" s="191">
        <v>24</v>
      </c>
      <c r="I146" s="192"/>
      <c r="L146" s="188"/>
      <c r="M146" s="193"/>
      <c r="N146" s="194"/>
      <c r="O146" s="194"/>
      <c r="P146" s="194"/>
      <c r="Q146" s="194"/>
      <c r="R146" s="194"/>
      <c r="S146" s="194"/>
      <c r="T146" s="195"/>
      <c r="AT146" s="189" t="s">
        <v>166</v>
      </c>
      <c r="AU146" s="189" t="s">
        <v>83</v>
      </c>
      <c r="AV146" s="14" t="s">
        <v>151</v>
      </c>
      <c r="AW146" s="14" t="s">
        <v>33</v>
      </c>
      <c r="AX146" s="14" t="s">
        <v>83</v>
      </c>
      <c r="AY146" s="189" t="s">
        <v>139</v>
      </c>
    </row>
    <row r="147" spans="1:65" s="2" customFormat="1" ht="21.75" customHeight="1">
      <c r="A147" s="31"/>
      <c r="B147" s="151"/>
      <c r="C147" s="152" t="s">
        <v>183</v>
      </c>
      <c r="D147" s="152" t="s">
        <v>146</v>
      </c>
      <c r="E147" s="153" t="s">
        <v>312</v>
      </c>
      <c r="F147" s="154" t="s">
        <v>313</v>
      </c>
      <c r="G147" s="155" t="s">
        <v>212</v>
      </c>
      <c r="H147" s="156">
        <v>22</v>
      </c>
      <c r="I147" s="157"/>
      <c r="J147" s="158">
        <f>ROUND(I147*H147,2)</f>
        <v>0</v>
      </c>
      <c r="K147" s="154" t="s">
        <v>150</v>
      </c>
      <c r="L147" s="32"/>
      <c r="M147" s="159" t="s">
        <v>1</v>
      </c>
      <c r="N147" s="160" t="s">
        <v>41</v>
      </c>
      <c r="O147" s="57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3" t="s">
        <v>205</v>
      </c>
      <c r="AT147" s="163" t="s">
        <v>146</v>
      </c>
      <c r="AU147" s="163" t="s">
        <v>83</v>
      </c>
      <c r="AY147" s="16" t="s">
        <v>139</v>
      </c>
      <c r="BE147" s="164">
        <f>IF(N147="základní",J147,0)</f>
        <v>0</v>
      </c>
      <c r="BF147" s="164">
        <f>IF(N147="snížená",J147,0)</f>
        <v>0</v>
      </c>
      <c r="BG147" s="164">
        <f>IF(N147="zákl. přenesená",J147,0)</f>
        <v>0</v>
      </c>
      <c r="BH147" s="164">
        <f>IF(N147="sníž. přenesená",J147,0)</f>
        <v>0</v>
      </c>
      <c r="BI147" s="164">
        <f>IF(N147="nulová",J147,0)</f>
        <v>0</v>
      </c>
      <c r="BJ147" s="16" t="s">
        <v>83</v>
      </c>
      <c r="BK147" s="164">
        <f>ROUND(I147*H147,2)</f>
        <v>0</v>
      </c>
      <c r="BL147" s="16" t="s">
        <v>205</v>
      </c>
      <c r="BM147" s="163" t="s">
        <v>355</v>
      </c>
    </row>
    <row r="148" spans="1:65" s="13" customFormat="1" ht="11.25">
      <c r="B148" s="180"/>
      <c r="D148" s="165" t="s">
        <v>166</v>
      </c>
      <c r="E148" s="181" t="s">
        <v>1</v>
      </c>
      <c r="F148" s="182" t="s">
        <v>202</v>
      </c>
      <c r="H148" s="183">
        <v>11</v>
      </c>
      <c r="I148" s="184"/>
      <c r="L148" s="180"/>
      <c r="M148" s="185"/>
      <c r="N148" s="186"/>
      <c r="O148" s="186"/>
      <c r="P148" s="186"/>
      <c r="Q148" s="186"/>
      <c r="R148" s="186"/>
      <c r="S148" s="186"/>
      <c r="T148" s="187"/>
      <c r="AT148" s="181" t="s">
        <v>166</v>
      </c>
      <c r="AU148" s="181" t="s">
        <v>83</v>
      </c>
      <c r="AV148" s="13" t="s">
        <v>85</v>
      </c>
      <c r="AW148" s="13" t="s">
        <v>33</v>
      </c>
      <c r="AX148" s="13" t="s">
        <v>76</v>
      </c>
      <c r="AY148" s="181" t="s">
        <v>139</v>
      </c>
    </row>
    <row r="149" spans="1:65" s="13" customFormat="1" ht="11.25">
      <c r="B149" s="180"/>
      <c r="D149" s="165" t="s">
        <v>166</v>
      </c>
      <c r="E149" s="181" t="s">
        <v>1</v>
      </c>
      <c r="F149" s="182" t="s">
        <v>356</v>
      </c>
      <c r="H149" s="183">
        <v>11</v>
      </c>
      <c r="I149" s="184"/>
      <c r="L149" s="180"/>
      <c r="M149" s="185"/>
      <c r="N149" s="186"/>
      <c r="O149" s="186"/>
      <c r="P149" s="186"/>
      <c r="Q149" s="186"/>
      <c r="R149" s="186"/>
      <c r="S149" s="186"/>
      <c r="T149" s="187"/>
      <c r="AT149" s="181" t="s">
        <v>166</v>
      </c>
      <c r="AU149" s="181" t="s">
        <v>83</v>
      </c>
      <c r="AV149" s="13" t="s">
        <v>85</v>
      </c>
      <c r="AW149" s="13" t="s">
        <v>33</v>
      </c>
      <c r="AX149" s="13" t="s">
        <v>76</v>
      </c>
      <c r="AY149" s="181" t="s">
        <v>139</v>
      </c>
    </row>
    <row r="150" spans="1:65" s="14" customFormat="1" ht="11.25">
      <c r="B150" s="188"/>
      <c r="D150" s="165" t="s">
        <v>166</v>
      </c>
      <c r="E150" s="189" t="s">
        <v>1</v>
      </c>
      <c r="F150" s="190" t="s">
        <v>169</v>
      </c>
      <c r="H150" s="191">
        <v>22</v>
      </c>
      <c r="I150" s="192"/>
      <c r="L150" s="188"/>
      <c r="M150" s="193"/>
      <c r="N150" s="194"/>
      <c r="O150" s="194"/>
      <c r="P150" s="194"/>
      <c r="Q150" s="194"/>
      <c r="R150" s="194"/>
      <c r="S150" s="194"/>
      <c r="T150" s="195"/>
      <c r="AT150" s="189" t="s">
        <v>166</v>
      </c>
      <c r="AU150" s="189" t="s">
        <v>83</v>
      </c>
      <c r="AV150" s="14" t="s">
        <v>151</v>
      </c>
      <c r="AW150" s="14" t="s">
        <v>33</v>
      </c>
      <c r="AX150" s="14" t="s">
        <v>83</v>
      </c>
      <c r="AY150" s="189" t="s">
        <v>139</v>
      </c>
    </row>
    <row r="151" spans="1:65" s="2" customFormat="1" ht="16.5" customHeight="1">
      <c r="A151" s="31"/>
      <c r="B151" s="151"/>
      <c r="C151" s="152" t="s">
        <v>164</v>
      </c>
      <c r="D151" s="152" t="s">
        <v>146</v>
      </c>
      <c r="E151" s="153" t="s">
        <v>317</v>
      </c>
      <c r="F151" s="154" t="s">
        <v>318</v>
      </c>
      <c r="G151" s="155" t="s">
        <v>212</v>
      </c>
      <c r="H151" s="156">
        <v>22</v>
      </c>
      <c r="I151" s="157"/>
      <c r="J151" s="158">
        <f>ROUND(I151*H151,2)</f>
        <v>0</v>
      </c>
      <c r="K151" s="154" t="s">
        <v>150</v>
      </c>
      <c r="L151" s="32"/>
      <c r="M151" s="159" t="s">
        <v>1</v>
      </c>
      <c r="N151" s="160" t="s">
        <v>41</v>
      </c>
      <c r="O151" s="57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3" t="s">
        <v>205</v>
      </c>
      <c r="AT151" s="163" t="s">
        <v>146</v>
      </c>
      <c r="AU151" s="163" t="s">
        <v>83</v>
      </c>
      <c r="AY151" s="16" t="s">
        <v>139</v>
      </c>
      <c r="BE151" s="164">
        <f>IF(N151="základní",J151,0)</f>
        <v>0</v>
      </c>
      <c r="BF151" s="164">
        <f>IF(N151="snížená",J151,0)</f>
        <v>0</v>
      </c>
      <c r="BG151" s="164">
        <f>IF(N151="zákl. přenesená",J151,0)</f>
        <v>0</v>
      </c>
      <c r="BH151" s="164">
        <f>IF(N151="sníž. přenesená",J151,0)</f>
        <v>0</v>
      </c>
      <c r="BI151" s="164">
        <f>IF(N151="nulová",J151,0)</f>
        <v>0</v>
      </c>
      <c r="BJ151" s="16" t="s">
        <v>83</v>
      </c>
      <c r="BK151" s="164">
        <f>ROUND(I151*H151,2)</f>
        <v>0</v>
      </c>
      <c r="BL151" s="16" t="s">
        <v>205</v>
      </c>
      <c r="BM151" s="163" t="s">
        <v>357</v>
      </c>
    </row>
    <row r="152" spans="1:65" s="13" customFormat="1" ht="11.25">
      <c r="B152" s="180"/>
      <c r="D152" s="165" t="s">
        <v>166</v>
      </c>
      <c r="E152" s="181" t="s">
        <v>1</v>
      </c>
      <c r="F152" s="182" t="s">
        <v>202</v>
      </c>
      <c r="H152" s="183">
        <v>11</v>
      </c>
      <c r="I152" s="184"/>
      <c r="L152" s="180"/>
      <c r="M152" s="185"/>
      <c r="N152" s="186"/>
      <c r="O152" s="186"/>
      <c r="P152" s="186"/>
      <c r="Q152" s="186"/>
      <c r="R152" s="186"/>
      <c r="S152" s="186"/>
      <c r="T152" s="187"/>
      <c r="AT152" s="181" t="s">
        <v>166</v>
      </c>
      <c r="AU152" s="181" t="s">
        <v>83</v>
      </c>
      <c r="AV152" s="13" t="s">
        <v>85</v>
      </c>
      <c r="AW152" s="13" t="s">
        <v>33</v>
      </c>
      <c r="AX152" s="13" t="s">
        <v>76</v>
      </c>
      <c r="AY152" s="181" t="s">
        <v>139</v>
      </c>
    </row>
    <row r="153" spans="1:65" s="13" customFormat="1" ht="11.25">
      <c r="B153" s="180"/>
      <c r="D153" s="165" t="s">
        <v>166</v>
      </c>
      <c r="E153" s="181" t="s">
        <v>1</v>
      </c>
      <c r="F153" s="182" t="s">
        <v>358</v>
      </c>
      <c r="H153" s="183">
        <v>11</v>
      </c>
      <c r="I153" s="184"/>
      <c r="L153" s="180"/>
      <c r="M153" s="185"/>
      <c r="N153" s="186"/>
      <c r="O153" s="186"/>
      <c r="P153" s="186"/>
      <c r="Q153" s="186"/>
      <c r="R153" s="186"/>
      <c r="S153" s="186"/>
      <c r="T153" s="187"/>
      <c r="AT153" s="181" t="s">
        <v>166</v>
      </c>
      <c r="AU153" s="181" t="s">
        <v>83</v>
      </c>
      <c r="AV153" s="13" t="s">
        <v>85</v>
      </c>
      <c r="AW153" s="13" t="s">
        <v>33</v>
      </c>
      <c r="AX153" s="13" t="s">
        <v>76</v>
      </c>
      <c r="AY153" s="181" t="s">
        <v>139</v>
      </c>
    </row>
    <row r="154" spans="1:65" s="14" customFormat="1" ht="11.25">
      <c r="B154" s="188"/>
      <c r="D154" s="165" t="s">
        <v>166</v>
      </c>
      <c r="E154" s="189" t="s">
        <v>1</v>
      </c>
      <c r="F154" s="190" t="s">
        <v>169</v>
      </c>
      <c r="H154" s="191">
        <v>22</v>
      </c>
      <c r="I154" s="192"/>
      <c r="L154" s="188"/>
      <c r="M154" s="193"/>
      <c r="N154" s="194"/>
      <c r="O154" s="194"/>
      <c r="P154" s="194"/>
      <c r="Q154" s="194"/>
      <c r="R154" s="194"/>
      <c r="S154" s="194"/>
      <c r="T154" s="195"/>
      <c r="AT154" s="189" t="s">
        <v>166</v>
      </c>
      <c r="AU154" s="189" t="s">
        <v>83</v>
      </c>
      <c r="AV154" s="14" t="s">
        <v>151</v>
      </c>
      <c r="AW154" s="14" t="s">
        <v>33</v>
      </c>
      <c r="AX154" s="14" t="s">
        <v>83</v>
      </c>
      <c r="AY154" s="189" t="s">
        <v>139</v>
      </c>
    </row>
    <row r="155" spans="1:65" s="2" customFormat="1" ht="21.75" customHeight="1">
      <c r="A155" s="31"/>
      <c r="B155" s="151"/>
      <c r="C155" s="152" t="s">
        <v>190</v>
      </c>
      <c r="D155" s="152" t="s">
        <v>146</v>
      </c>
      <c r="E155" s="153" t="s">
        <v>320</v>
      </c>
      <c r="F155" s="154" t="s">
        <v>321</v>
      </c>
      <c r="G155" s="155" t="s">
        <v>212</v>
      </c>
      <c r="H155" s="156">
        <v>22</v>
      </c>
      <c r="I155" s="157"/>
      <c r="J155" s="158">
        <f>ROUND(I155*H155,2)</f>
        <v>0</v>
      </c>
      <c r="K155" s="154" t="s">
        <v>150</v>
      </c>
      <c r="L155" s="32"/>
      <c r="M155" s="159" t="s">
        <v>1</v>
      </c>
      <c r="N155" s="160" t="s">
        <v>41</v>
      </c>
      <c r="O155" s="57"/>
      <c r="P155" s="161">
        <f>O155*H155</f>
        <v>0</v>
      </c>
      <c r="Q155" s="161">
        <v>0</v>
      </c>
      <c r="R155" s="161">
        <f>Q155*H155</f>
        <v>0</v>
      </c>
      <c r="S155" s="161">
        <v>0</v>
      </c>
      <c r="T155" s="162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3" t="s">
        <v>205</v>
      </c>
      <c r="AT155" s="163" t="s">
        <v>146</v>
      </c>
      <c r="AU155" s="163" t="s">
        <v>83</v>
      </c>
      <c r="AY155" s="16" t="s">
        <v>139</v>
      </c>
      <c r="BE155" s="164">
        <f>IF(N155="základní",J155,0)</f>
        <v>0</v>
      </c>
      <c r="BF155" s="164">
        <f>IF(N155="snížená",J155,0)</f>
        <v>0</v>
      </c>
      <c r="BG155" s="164">
        <f>IF(N155="zákl. přenesená",J155,0)</f>
        <v>0</v>
      </c>
      <c r="BH155" s="164">
        <f>IF(N155="sníž. přenesená",J155,0)</f>
        <v>0</v>
      </c>
      <c r="BI155" s="164">
        <f>IF(N155="nulová",J155,0)</f>
        <v>0</v>
      </c>
      <c r="BJ155" s="16" t="s">
        <v>83</v>
      </c>
      <c r="BK155" s="164">
        <f>ROUND(I155*H155,2)</f>
        <v>0</v>
      </c>
      <c r="BL155" s="16" t="s">
        <v>205</v>
      </c>
      <c r="BM155" s="163" t="s">
        <v>359</v>
      </c>
    </row>
    <row r="156" spans="1:65" s="13" customFormat="1" ht="11.25">
      <c r="B156" s="180"/>
      <c r="D156" s="165" t="s">
        <v>166</v>
      </c>
      <c r="E156" s="181" t="s">
        <v>1</v>
      </c>
      <c r="F156" s="182" t="s">
        <v>202</v>
      </c>
      <c r="H156" s="183">
        <v>11</v>
      </c>
      <c r="I156" s="184"/>
      <c r="L156" s="180"/>
      <c r="M156" s="185"/>
      <c r="N156" s="186"/>
      <c r="O156" s="186"/>
      <c r="P156" s="186"/>
      <c r="Q156" s="186"/>
      <c r="R156" s="186"/>
      <c r="S156" s="186"/>
      <c r="T156" s="187"/>
      <c r="AT156" s="181" t="s">
        <v>166</v>
      </c>
      <c r="AU156" s="181" t="s">
        <v>83</v>
      </c>
      <c r="AV156" s="13" t="s">
        <v>85</v>
      </c>
      <c r="AW156" s="13" t="s">
        <v>33</v>
      </c>
      <c r="AX156" s="13" t="s">
        <v>76</v>
      </c>
      <c r="AY156" s="181" t="s">
        <v>139</v>
      </c>
    </row>
    <row r="157" spans="1:65" s="13" customFormat="1" ht="11.25">
      <c r="B157" s="180"/>
      <c r="D157" s="165" t="s">
        <v>166</v>
      </c>
      <c r="E157" s="181" t="s">
        <v>1</v>
      </c>
      <c r="F157" s="182" t="s">
        <v>360</v>
      </c>
      <c r="H157" s="183">
        <v>11</v>
      </c>
      <c r="I157" s="184"/>
      <c r="L157" s="180"/>
      <c r="M157" s="185"/>
      <c r="N157" s="186"/>
      <c r="O157" s="186"/>
      <c r="P157" s="186"/>
      <c r="Q157" s="186"/>
      <c r="R157" s="186"/>
      <c r="S157" s="186"/>
      <c r="T157" s="187"/>
      <c r="AT157" s="181" t="s">
        <v>166</v>
      </c>
      <c r="AU157" s="181" t="s">
        <v>83</v>
      </c>
      <c r="AV157" s="13" t="s">
        <v>85</v>
      </c>
      <c r="AW157" s="13" t="s">
        <v>33</v>
      </c>
      <c r="AX157" s="13" t="s">
        <v>76</v>
      </c>
      <c r="AY157" s="181" t="s">
        <v>139</v>
      </c>
    </row>
    <row r="158" spans="1:65" s="14" customFormat="1" ht="11.25">
      <c r="B158" s="188"/>
      <c r="D158" s="165" t="s">
        <v>166</v>
      </c>
      <c r="E158" s="189" t="s">
        <v>1</v>
      </c>
      <c r="F158" s="190" t="s">
        <v>169</v>
      </c>
      <c r="H158" s="191">
        <v>22</v>
      </c>
      <c r="I158" s="192"/>
      <c r="L158" s="188"/>
      <c r="M158" s="193"/>
      <c r="N158" s="194"/>
      <c r="O158" s="194"/>
      <c r="P158" s="194"/>
      <c r="Q158" s="194"/>
      <c r="R158" s="194"/>
      <c r="S158" s="194"/>
      <c r="T158" s="195"/>
      <c r="AT158" s="189" t="s">
        <v>166</v>
      </c>
      <c r="AU158" s="189" t="s">
        <v>83</v>
      </c>
      <c r="AV158" s="14" t="s">
        <v>151</v>
      </c>
      <c r="AW158" s="14" t="s">
        <v>33</v>
      </c>
      <c r="AX158" s="14" t="s">
        <v>83</v>
      </c>
      <c r="AY158" s="189" t="s">
        <v>139</v>
      </c>
    </row>
    <row r="159" spans="1:65" s="2" customFormat="1" ht="16.5" customHeight="1">
      <c r="A159" s="31"/>
      <c r="B159" s="151"/>
      <c r="C159" s="152" t="s">
        <v>196</v>
      </c>
      <c r="D159" s="152" t="s">
        <v>146</v>
      </c>
      <c r="E159" s="153" t="s">
        <v>324</v>
      </c>
      <c r="F159" s="154" t="s">
        <v>325</v>
      </c>
      <c r="G159" s="155" t="s">
        <v>212</v>
      </c>
      <c r="H159" s="156">
        <v>22</v>
      </c>
      <c r="I159" s="157"/>
      <c r="J159" s="158">
        <f>ROUND(I159*H159,2)</f>
        <v>0</v>
      </c>
      <c r="K159" s="154" t="s">
        <v>150</v>
      </c>
      <c r="L159" s="32"/>
      <c r="M159" s="159" t="s">
        <v>1</v>
      </c>
      <c r="N159" s="160" t="s">
        <v>41</v>
      </c>
      <c r="O159" s="57"/>
      <c r="P159" s="161">
        <f>O159*H159</f>
        <v>0</v>
      </c>
      <c r="Q159" s="161">
        <v>0</v>
      </c>
      <c r="R159" s="161">
        <f>Q159*H159</f>
        <v>0</v>
      </c>
      <c r="S159" s="161">
        <v>0</v>
      </c>
      <c r="T159" s="162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63" t="s">
        <v>205</v>
      </c>
      <c r="AT159" s="163" t="s">
        <v>146</v>
      </c>
      <c r="AU159" s="163" t="s">
        <v>83</v>
      </c>
      <c r="AY159" s="16" t="s">
        <v>139</v>
      </c>
      <c r="BE159" s="164">
        <f>IF(N159="základní",J159,0)</f>
        <v>0</v>
      </c>
      <c r="BF159" s="164">
        <f>IF(N159="snížená",J159,0)</f>
        <v>0</v>
      </c>
      <c r="BG159" s="164">
        <f>IF(N159="zákl. přenesená",J159,0)</f>
        <v>0</v>
      </c>
      <c r="BH159" s="164">
        <f>IF(N159="sníž. přenesená",J159,0)</f>
        <v>0</v>
      </c>
      <c r="BI159" s="164">
        <f>IF(N159="nulová",J159,0)</f>
        <v>0</v>
      </c>
      <c r="BJ159" s="16" t="s">
        <v>83</v>
      </c>
      <c r="BK159" s="164">
        <f>ROUND(I159*H159,2)</f>
        <v>0</v>
      </c>
      <c r="BL159" s="16" t="s">
        <v>205</v>
      </c>
      <c r="BM159" s="163" t="s">
        <v>361</v>
      </c>
    </row>
    <row r="160" spans="1:65" s="13" customFormat="1" ht="11.25">
      <c r="B160" s="180"/>
      <c r="D160" s="165" t="s">
        <v>166</v>
      </c>
      <c r="E160" s="181" t="s">
        <v>1</v>
      </c>
      <c r="F160" s="182" t="s">
        <v>362</v>
      </c>
      <c r="H160" s="183">
        <v>11</v>
      </c>
      <c r="I160" s="184"/>
      <c r="L160" s="180"/>
      <c r="M160" s="185"/>
      <c r="N160" s="186"/>
      <c r="O160" s="186"/>
      <c r="P160" s="186"/>
      <c r="Q160" s="186"/>
      <c r="R160" s="186"/>
      <c r="S160" s="186"/>
      <c r="T160" s="187"/>
      <c r="AT160" s="181" t="s">
        <v>166</v>
      </c>
      <c r="AU160" s="181" t="s">
        <v>83</v>
      </c>
      <c r="AV160" s="13" t="s">
        <v>85</v>
      </c>
      <c r="AW160" s="13" t="s">
        <v>33</v>
      </c>
      <c r="AX160" s="13" t="s">
        <v>76</v>
      </c>
      <c r="AY160" s="181" t="s">
        <v>139</v>
      </c>
    </row>
    <row r="161" spans="1:65" s="13" customFormat="1" ht="11.25">
      <c r="B161" s="180"/>
      <c r="D161" s="165" t="s">
        <v>166</v>
      </c>
      <c r="E161" s="181" t="s">
        <v>1</v>
      </c>
      <c r="F161" s="182" t="s">
        <v>356</v>
      </c>
      <c r="H161" s="183">
        <v>11</v>
      </c>
      <c r="I161" s="184"/>
      <c r="L161" s="180"/>
      <c r="M161" s="185"/>
      <c r="N161" s="186"/>
      <c r="O161" s="186"/>
      <c r="P161" s="186"/>
      <c r="Q161" s="186"/>
      <c r="R161" s="186"/>
      <c r="S161" s="186"/>
      <c r="T161" s="187"/>
      <c r="AT161" s="181" t="s">
        <v>166</v>
      </c>
      <c r="AU161" s="181" t="s">
        <v>83</v>
      </c>
      <c r="AV161" s="13" t="s">
        <v>85</v>
      </c>
      <c r="AW161" s="13" t="s">
        <v>33</v>
      </c>
      <c r="AX161" s="13" t="s">
        <v>76</v>
      </c>
      <c r="AY161" s="181" t="s">
        <v>139</v>
      </c>
    </row>
    <row r="162" spans="1:65" s="14" customFormat="1" ht="11.25">
      <c r="B162" s="188"/>
      <c r="D162" s="165" t="s">
        <v>166</v>
      </c>
      <c r="E162" s="189" t="s">
        <v>1</v>
      </c>
      <c r="F162" s="190" t="s">
        <v>169</v>
      </c>
      <c r="H162" s="191">
        <v>22</v>
      </c>
      <c r="I162" s="192"/>
      <c r="L162" s="188"/>
      <c r="M162" s="193"/>
      <c r="N162" s="194"/>
      <c r="O162" s="194"/>
      <c r="P162" s="194"/>
      <c r="Q162" s="194"/>
      <c r="R162" s="194"/>
      <c r="S162" s="194"/>
      <c r="T162" s="195"/>
      <c r="AT162" s="189" t="s">
        <v>166</v>
      </c>
      <c r="AU162" s="189" t="s">
        <v>83</v>
      </c>
      <c r="AV162" s="14" t="s">
        <v>151</v>
      </c>
      <c r="AW162" s="14" t="s">
        <v>33</v>
      </c>
      <c r="AX162" s="14" t="s">
        <v>83</v>
      </c>
      <c r="AY162" s="189" t="s">
        <v>139</v>
      </c>
    </row>
    <row r="163" spans="1:65" s="2" customFormat="1" ht="24.2" customHeight="1">
      <c r="A163" s="31"/>
      <c r="B163" s="151"/>
      <c r="C163" s="152" t="s">
        <v>202</v>
      </c>
      <c r="D163" s="152" t="s">
        <v>146</v>
      </c>
      <c r="E163" s="153" t="s">
        <v>327</v>
      </c>
      <c r="F163" s="154" t="s">
        <v>328</v>
      </c>
      <c r="G163" s="155" t="s">
        <v>212</v>
      </c>
      <c r="H163" s="156">
        <v>22</v>
      </c>
      <c r="I163" s="157"/>
      <c r="J163" s="158">
        <f>ROUND(I163*H163,2)</f>
        <v>0</v>
      </c>
      <c r="K163" s="154" t="s">
        <v>150</v>
      </c>
      <c r="L163" s="32"/>
      <c r="M163" s="159" t="s">
        <v>1</v>
      </c>
      <c r="N163" s="160" t="s">
        <v>41</v>
      </c>
      <c r="O163" s="57"/>
      <c r="P163" s="161">
        <f>O163*H163</f>
        <v>0</v>
      </c>
      <c r="Q163" s="161">
        <v>0</v>
      </c>
      <c r="R163" s="161">
        <f>Q163*H163</f>
        <v>0</v>
      </c>
      <c r="S163" s="161">
        <v>0</v>
      </c>
      <c r="T163" s="162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63" t="s">
        <v>205</v>
      </c>
      <c r="AT163" s="163" t="s">
        <v>146</v>
      </c>
      <c r="AU163" s="163" t="s">
        <v>83</v>
      </c>
      <c r="AY163" s="16" t="s">
        <v>139</v>
      </c>
      <c r="BE163" s="164">
        <f>IF(N163="základní",J163,0)</f>
        <v>0</v>
      </c>
      <c r="BF163" s="164">
        <f>IF(N163="snížená",J163,0)</f>
        <v>0</v>
      </c>
      <c r="BG163" s="164">
        <f>IF(N163="zákl. přenesená",J163,0)</f>
        <v>0</v>
      </c>
      <c r="BH163" s="164">
        <f>IF(N163="sníž. přenesená",J163,0)</f>
        <v>0</v>
      </c>
      <c r="BI163" s="164">
        <f>IF(N163="nulová",J163,0)</f>
        <v>0</v>
      </c>
      <c r="BJ163" s="16" t="s">
        <v>83</v>
      </c>
      <c r="BK163" s="164">
        <f>ROUND(I163*H163,2)</f>
        <v>0</v>
      </c>
      <c r="BL163" s="16" t="s">
        <v>205</v>
      </c>
      <c r="BM163" s="163" t="s">
        <v>363</v>
      </c>
    </row>
    <row r="164" spans="1:65" s="13" customFormat="1" ht="11.25">
      <c r="B164" s="180"/>
      <c r="D164" s="165" t="s">
        <v>166</v>
      </c>
      <c r="E164" s="181" t="s">
        <v>1</v>
      </c>
      <c r="F164" s="182" t="s">
        <v>202</v>
      </c>
      <c r="H164" s="183">
        <v>11</v>
      </c>
      <c r="I164" s="184"/>
      <c r="L164" s="180"/>
      <c r="M164" s="185"/>
      <c r="N164" s="186"/>
      <c r="O164" s="186"/>
      <c r="P164" s="186"/>
      <c r="Q164" s="186"/>
      <c r="R164" s="186"/>
      <c r="S164" s="186"/>
      <c r="T164" s="187"/>
      <c r="AT164" s="181" t="s">
        <v>166</v>
      </c>
      <c r="AU164" s="181" t="s">
        <v>83</v>
      </c>
      <c r="AV164" s="13" t="s">
        <v>85</v>
      </c>
      <c r="AW164" s="13" t="s">
        <v>33</v>
      </c>
      <c r="AX164" s="13" t="s">
        <v>76</v>
      </c>
      <c r="AY164" s="181" t="s">
        <v>139</v>
      </c>
    </row>
    <row r="165" spans="1:65" s="13" customFormat="1" ht="11.25">
      <c r="B165" s="180"/>
      <c r="D165" s="165" t="s">
        <v>166</v>
      </c>
      <c r="E165" s="181" t="s">
        <v>1</v>
      </c>
      <c r="F165" s="182" t="s">
        <v>356</v>
      </c>
      <c r="H165" s="183">
        <v>11</v>
      </c>
      <c r="I165" s="184"/>
      <c r="L165" s="180"/>
      <c r="M165" s="185"/>
      <c r="N165" s="186"/>
      <c r="O165" s="186"/>
      <c r="P165" s="186"/>
      <c r="Q165" s="186"/>
      <c r="R165" s="186"/>
      <c r="S165" s="186"/>
      <c r="T165" s="187"/>
      <c r="AT165" s="181" t="s">
        <v>166</v>
      </c>
      <c r="AU165" s="181" t="s">
        <v>83</v>
      </c>
      <c r="AV165" s="13" t="s">
        <v>85</v>
      </c>
      <c r="AW165" s="13" t="s">
        <v>33</v>
      </c>
      <c r="AX165" s="13" t="s">
        <v>76</v>
      </c>
      <c r="AY165" s="181" t="s">
        <v>139</v>
      </c>
    </row>
    <row r="166" spans="1:65" s="14" customFormat="1" ht="11.25">
      <c r="B166" s="188"/>
      <c r="D166" s="165" t="s">
        <v>166</v>
      </c>
      <c r="E166" s="189" t="s">
        <v>1</v>
      </c>
      <c r="F166" s="190" t="s">
        <v>169</v>
      </c>
      <c r="H166" s="191">
        <v>22</v>
      </c>
      <c r="I166" s="192"/>
      <c r="L166" s="188"/>
      <c r="M166" s="196"/>
      <c r="N166" s="197"/>
      <c r="O166" s="197"/>
      <c r="P166" s="197"/>
      <c r="Q166" s="197"/>
      <c r="R166" s="197"/>
      <c r="S166" s="197"/>
      <c r="T166" s="198"/>
      <c r="AT166" s="189" t="s">
        <v>166</v>
      </c>
      <c r="AU166" s="189" t="s">
        <v>83</v>
      </c>
      <c r="AV166" s="14" t="s">
        <v>151</v>
      </c>
      <c r="AW166" s="14" t="s">
        <v>33</v>
      </c>
      <c r="AX166" s="14" t="s">
        <v>83</v>
      </c>
      <c r="AY166" s="189" t="s">
        <v>139</v>
      </c>
    </row>
    <row r="167" spans="1:65" s="2" customFormat="1" ht="6.95" customHeight="1">
      <c r="A167" s="31"/>
      <c r="B167" s="46"/>
      <c r="C167" s="47"/>
      <c r="D167" s="47"/>
      <c r="E167" s="47"/>
      <c r="F167" s="47"/>
      <c r="G167" s="47"/>
      <c r="H167" s="47"/>
      <c r="I167" s="47"/>
      <c r="J167" s="47"/>
      <c r="K167" s="47"/>
      <c r="L167" s="32"/>
      <c r="M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</row>
  </sheetData>
  <autoFilter ref="C120:K166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SO 01 - Oprava trati v ús...</vt:lpstr>
      <vt:lpstr>SO 01.1. - 1.TK Pržno - B...</vt:lpstr>
      <vt:lpstr>SO 01.2. - 1.TK Pržno - B...</vt:lpstr>
      <vt:lpstr>SO 01.3 - 1.TK Frýdlant n...</vt:lpstr>
      <vt:lpstr>SO 02 - Oprava trati v ús...</vt:lpstr>
      <vt:lpstr>PS 01 - Oprava trati úsek...</vt:lpstr>
      <vt:lpstr>PS 01.1. - Práce pro SSZT...</vt:lpstr>
      <vt:lpstr>PS 01.2 - Práce pro SSZT ...</vt:lpstr>
      <vt:lpstr>PS 01.3. - Práce pro SSZT...</vt:lpstr>
      <vt:lpstr>VRN - VRN</vt:lpstr>
      <vt:lpstr>'PS 01 - Oprava trati úsek...'!Názvy_tisku</vt:lpstr>
      <vt:lpstr>'PS 01.1. - Práce pro SSZT...'!Názvy_tisku</vt:lpstr>
      <vt:lpstr>'PS 01.2 - Práce pro SSZT ...'!Názvy_tisku</vt:lpstr>
      <vt:lpstr>'PS 01.3. - Práce pro SSZT...'!Názvy_tisku</vt:lpstr>
      <vt:lpstr>'Rekapitulace stavby'!Názvy_tisku</vt:lpstr>
      <vt:lpstr>'SO 01 - Oprava trati v ús...'!Názvy_tisku</vt:lpstr>
      <vt:lpstr>'SO 01.1. - 1.TK Pržno - B...'!Názvy_tisku</vt:lpstr>
      <vt:lpstr>'SO 01.2. - 1.TK Pržno - B...'!Názvy_tisku</vt:lpstr>
      <vt:lpstr>'SO 01.3 - 1.TK Frýdlant n...'!Názvy_tisku</vt:lpstr>
      <vt:lpstr>'SO 02 - Oprava trati v ús...'!Názvy_tisku</vt:lpstr>
      <vt:lpstr>'VRN - VRN'!Názvy_tisku</vt:lpstr>
      <vt:lpstr>'PS 01 - Oprava trati úsek...'!Oblast_tisku</vt:lpstr>
      <vt:lpstr>'PS 01.1. - Práce pro SSZT...'!Oblast_tisku</vt:lpstr>
      <vt:lpstr>'PS 01.2 - Práce pro SSZT ...'!Oblast_tisku</vt:lpstr>
      <vt:lpstr>'PS 01.3. - Práce pro SSZT...'!Oblast_tisku</vt:lpstr>
      <vt:lpstr>'Rekapitulace stavby'!Oblast_tisku</vt:lpstr>
      <vt:lpstr>'SO 01 - Oprava trati v ús...'!Oblast_tisku</vt:lpstr>
      <vt:lpstr>'SO 01.1. - 1.TK Pržno - B...'!Oblast_tisku</vt:lpstr>
      <vt:lpstr>'SO 01.2. - 1.TK Pržno - B...'!Oblast_tisku</vt:lpstr>
      <vt:lpstr>'SO 01.3 - 1.TK Frýdlant n...'!Oblast_tisku</vt:lpstr>
      <vt:lpstr>'SO 02 - Oprava trati v ús...'!Oblast_tisku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2023-02-07T10:09:01Z</dcterms:created>
  <dcterms:modified xsi:type="dcterms:W3CDTF">2023-02-07T10:10:50Z</dcterms:modified>
</cp:coreProperties>
</file>